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65341" windowWidth="15480" windowHeight="9390" tabRatio="944" firstSheet="2" activeTab="13"/>
  </bookViews>
  <sheets>
    <sheet name="Classement" sheetId="1" r:id="rId1"/>
    <sheet name="Calendrier" sheetId="2" r:id="rId2"/>
    <sheet name="J1 - J12" sheetId="3" r:id="rId3"/>
    <sheet name="J2 - J13" sheetId="4" r:id="rId4"/>
    <sheet name="J3 - J14" sheetId="5" r:id="rId5"/>
    <sheet name="J4 - J15" sheetId="6" r:id="rId6"/>
    <sheet name="J5 - J16" sheetId="7" r:id="rId7"/>
    <sheet name="J6 - J17" sheetId="8" r:id="rId8"/>
    <sheet name="J7 - J18" sheetId="9" r:id="rId9"/>
    <sheet name="J8 - J19" sheetId="10" r:id="rId10"/>
    <sheet name="J9 - J20" sheetId="11" r:id="rId11"/>
    <sheet name="J10 - J21" sheetId="12" r:id="rId12"/>
    <sheet name="J11 - J22" sheetId="13" r:id="rId13"/>
    <sheet name="Calendrier général" sheetId="14" r:id="rId14"/>
  </sheets>
  <definedNames>
    <definedName name="_xlnm.Print_Area" localSheetId="0">'Classement'!$R$1:$AD$23</definedName>
  </definedNames>
  <calcPr fullCalcOnLoad="1"/>
</workbook>
</file>

<file path=xl/sharedStrings.xml><?xml version="1.0" encoding="utf-8"?>
<sst xmlns="http://schemas.openxmlformats.org/spreadsheetml/2006/main" count="423" uniqueCount="72">
  <si>
    <t xml:space="preserve">Journée </t>
  </si>
  <si>
    <t>J</t>
  </si>
  <si>
    <t>G</t>
  </si>
  <si>
    <t>N</t>
  </si>
  <si>
    <t>P</t>
  </si>
  <si>
    <t>Diff</t>
  </si>
  <si>
    <t>GD</t>
  </si>
  <si>
    <t>GE</t>
  </si>
  <si>
    <t>ND</t>
  </si>
  <si>
    <t>NE</t>
  </si>
  <si>
    <t>PD</t>
  </si>
  <si>
    <t>PE</t>
  </si>
  <si>
    <t>Pt.</t>
  </si>
  <si>
    <t>BD</t>
  </si>
  <si>
    <t>BE</t>
  </si>
  <si>
    <t>G+</t>
  </si>
  <si>
    <t>G-</t>
  </si>
  <si>
    <t>Club</t>
  </si>
  <si>
    <t>Rg.</t>
  </si>
  <si>
    <t>Nb.</t>
  </si>
  <si>
    <t>Match Aller</t>
  </si>
  <si>
    <t>Match Retour</t>
  </si>
  <si>
    <t>Rct</t>
  </si>
  <si>
    <t>Journée</t>
  </si>
  <si>
    <t>x</t>
  </si>
  <si>
    <t xml:space="preserve"> </t>
  </si>
  <si>
    <t>J1</t>
  </si>
  <si>
    <t>J2</t>
  </si>
  <si>
    <t>J3</t>
  </si>
  <si>
    <t>J4</t>
  </si>
  <si>
    <t>J5</t>
  </si>
  <si>
    <t>J6</t>
  </si>
  <si>
    <t>J7</t>
  </si>
  <si>
    <t>J8</t>
  </si>
  <si>
    <t>J9</t>
  </si>
  <si>
    <t>J10</t>
  </si>
  <si>
    <t>J11</t>
  </si>
  <si>
    <t>J12</t>
  </si>
  <si>
    <t>J13</t>
  </si>
  <si>
    <t>J14</t>
  </si>
  <si>
    <t>J15</t>
  </si>
  <si>
    <t>J16</t>
  </si>
  <si>
    <t>J17</t>
  </si>
  <si>
    <t>J18</t>
  </si>
  <si>
    <t>J19</t>
  </si>
  <si>
    <t>J20</t>
  </si>
  <si>
    <t>J21</t>
  </si>
  <si>
    <t>J22</t>
  </si>
  <si>
    <t>BP</t>
  </si>
  <si>
    <t>BC</t>
  </si>
  <si>
    <t>Pts</t>
  </si>
  <si>
    <t>Bp</t>
  </si>
  <si>
    <t>Bc</t>
  </si>
  <si>
    <t>diff</t>
  </si>
  <si>
    <t>Tri</t>
  </si>
  <si>
    <t>Classement</t>
  </si>
  <si>
    <t>Matchs Allers</t>
  </si>
  <si>
    <t>Matchs Retours</t>
  </si>
  <si>
    <t>2D</t>
  </si>
  <si>
    <t>Limoges Lafarge 2</t>
  </si>
  <si>
    <t>Pierre Buffière 2</t>
  </si>
  <si>
    <t>Flavignac</t>
  </si>
  <si>
    <t>Saint Léonard 2</t>
  </si>
  <si>
    <t>Oradour sur Vayres</t>
  </si>
  <si>
    <t>Boisseuil</t>
  </si>
  <si>
    <t>Deuxième division poule B</t>
  </si>
  <si>
    <t>Elan Sportif</t>
  </si>
  <si>
    <t>Nexon</t>
  </si>
  <si>
    <t>Eymoutiers</t>
  </si>
  <si>
    <t>AFP Limoges</t>
  </si>
  <si>
    <t>Saint Hilaire les Places</t>
  </si>
  <si>
    <t>Saint Priest Taurion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</si>
</sst>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d\-mmm\-yy"/>
    <numFmt numFmtId="181" formatCode="d\ mmmm\ yyyy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Comic Sans MS"/>
      <family val="4"/>
    </font>
    <font>
      <sz val="12"/>
      <color indexed="9"/>
      <name val="Comic Sans MS"/>
      <family val="4"/>
    </font>
    <font>
      <sz val="10"/>
      <color indexed="62"/>
      <name val="Comic Sans MS"/>
      <family val="4"/>
    </font>
    <font>
      <sz val="16"/>
      <color indexed="62"/>
      <name val="Comic Sans MS"/>
      <family val="4"/>
    </font>
    <font>
      <sz val="12"/>
      <color indexed="62"/>
      <name val="Comic Sans MS"/>
      <family val="4"/>
    </font>
    <font>
      <b/>
      <sz val="16"/>
      <color indexed="62"/>
      <name val="Comic Sans MS"/>
      <family val="4"/>
    </font>
    <font>
      <b/>
      <sz val="24"/>
      <color indexed="62"/>
      <name val="Comic Sans MS"/>
      <family val="4"/>
    </font>
    <font>
      <b/>
      <sz val="10"/>
      <color indexed="62"/>
      <name val="Comic Sans MS"/>
      <family val="4"/>
    </font>
    <font>
      <sz val="10"/>
      <color indexed="47"/>
      <name val="Comic Sans MS"/>
      <family val="4"/>
    </font>
    <font>
      <sz val="36"/>
      <color indexed="62"/>
      <name val="Comic Sans MS"/>
      <family val="4"/>
    </font>
    <font>
      <sz val="12"/>
      <color indexed="18"/>
      <name val="Comic Sans MS"/>
      <family val="4"/>
    </font>
    <font>
      <b/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26"/>
      <color indexed="9"/>
      <name val="Times New Roman"/>
      <family val="1"/>
    </font>
    <font>
      <b/>
      <sz val="16"/>
      <color indexed="9"/>
      <name val="Times New Roman"/>
      <family val="1"/>
    </font>
  </fonts>
  <fills count="1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vertical="center"/>
      <protection hidden="1"/>
    </xf>
    <xf numFmtId="0" fontId="5" fillId="2" borderId="0" xfId="0" applyFont="1" applyFill="1" applyAlignment="1" applyProtection="1">
      <alignment horizontal="center" vertical="center"/>
      <protection hidden="1"/>
    </xf>
    <xf numFmtId="0" fontId="5" fillId="3" borderId="0" xfId="0" applyFont="1" applyFill="1" applyAlignment="1" applyProtection="1">
      <alignment horizontal="center" vertical="center"/>
      <protection hidden="1"/>
    </xf>
    <xf numFmtId="0" fontId="5" fillId="0" borderId="0" xfId="0" applyNumberFormat="1" applyFont="1" applyFill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181" fontId="9" fillId="0" borderId="0" xfId="0" applyNumberFormat="1" applyFont="1" applyFill="1" applyAlignment="1" applyProtection="1">
      <alignment horizontal="center" vertical="center" textRotation="90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5" fillId="4" borderId="0" xfId="0" applyFont="1" applyFill="1" applyAlignment="1" applyProtection="1">
      <alignment horizontal="center" vertical="center"/>
      <protection hidden="1"/>
    </xf>
    <xf numFmtId="0" fontId="5" fillId="4" borderId="1" xfId="0" applyFont="1" applyFill="1" applyBorder="1" applyAlignment="1" applyProtection="1">
      <alignment horizontal="center" vertical="center"/>
      <protection hidden="1"/>
    </xf>
    <xf numFmtId="0" fontId="5" fillId="5" borderId="0" xfId="0" applyFont="1" applyFill="1" applyAlignment="1" applyProtection="1">
      <alignment horizontal="center" vertical="center"/>
      <protection hidden="1"/>
    </xf>
    <xf numFmtId="0" fontId="5" fillId="5" borderId="1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4" fillId="3" borderId="2" xfId="0" applyFont="1" applyFill="1" applyBorder="1" applyAlignment="1" applyProtection="1">
      <alignment horizontal="center" vertical="center"/>
      <protection hidden="1"/>
    </xf>
    <xf numFmtId="0" fontId="4" fillId="3" borderId="0" xfId="0" applyFont="1" applyFill="1" applyBorder="1" applyAlignment="1" applyProtection="1">
      <alignment horizontal="left" vertical="center"/>
      <protection hidden="1"/>
    </xf>
    <xf numFmtId="0" fontId="4" fillId="3" borderId="3" xfId="0" applyFont="1" applyFill="1" applyBorder="1" applyAlignment="1" applyProtection="1">
      <alignment horizontal="center" vertical="center"/>
      <protection hidden="1"/>
    </xf>
    <xf numFmtId="0" fontId="4" fillId="3" borderId="4" xfId="0" applyFont="1" applyFill="1" applyBorder="1" applyAlignment="1" applyProtection="1">
      <alignment horizontal="center" vertical="center"/>
      <protection hidden="1"/>
    </xf>
    <xf numFmtId="0" fontId="4" fillId="6" borderId="2" xfId="0" applyFont="1" applyFill="1" applyBorder="1" applyAlignment="1" applyProtection="1">
      <alignment horizontal="center" vertical="center"/>
      <protection hidden="1"/>
    </xf>
    <xf numFmtId="0" fontId="4" fillId="6" borderId="0" xfId="0" applyFont="1" applyFill="1" applyBorder="1" applyAlignment="1" applyProtection="1">
      <alignment horizontal="left" vertical="center"/>
      <protection hidden="1"/>
    </xf>
    <xf numFmtId="0" fontId="4" fillId="6" borderId="3" xfId="0" applyFont="1" applyFill="1" applyBorder="1" applyAlignment="1" applyProtection="1">
      <alignment horizontal="center" vertical="center"/>
      <protection hidden="1"/>
    </xf>
    <xf numFmtId="0" fontId="4" fillId="6" borderId="4" xfId="0" applyFont="1" applyFill="1" applyBorder="1" applyAlignment="1" applyProtection="1">
      <alignment horizontal="center" vertical="center"/>
      <protection hidden="1"/>
    </xf>
    <xf numFmtId="0" fontId="4" fillId="3" borderId="5" xfId="0" applyFont="1" applyFill="1" applyBorder="1" applyAlignment="1" applyProtection="1">
      <alignment horizontal="center" vertical="center"/>
      <protection hidden="1"/>
    </xf>
    <xf numFmtId="0" fontId="4" fillId="3" borderId="6" xfId="0" applyFont="1" applyFill="1" applyBorder="1" applyAlignment="1" applyProtection="1">
      <alignment horizontal="left" vertical="center"/>
      <protection hidden="1"/>
    </xf>
    <xf numFmtId="0" fontId="4" fillId="3" borderId="7" xfId="0" applyFont="1" applyFill="1" applyBorder="1" applyAlignment="1" applyProtection="1">
      <alignment horizontal="center" vertical="center"/>
      <protection hidden="1"/>
    </xf>
    <xf numFmtId="0" fontId="4" fillId="3" borderId="8" xfId="0" applyFont="1" applyFill="1" applyBorder="1" applyAlignment="1" applyProtection="1">
      <alignment horizontal="center" vertical="center"/>
      <protection hidden="1"/>
    </xf>
    <xf numFmtId="0" fontId="4" fillId="6" borderId="9" xfId="0" applyFont="1" applyFill="1" applyBorder="1" applyAlignment="1" applyProtection="1">
      <alignment horizontal="center" vertical="center"/>
      <protection hidden="1"/>
    </xf>
    <xf numFmtId="0" fontId="4" fillId="6" borderId="10" xfId="0" applyFont="1" applyFill="1" applyBorder="1" applyAlignment="1" applyProtection="1">
      <alignment horizontal="left" vertical="center"/>
      <protection hidden="1"/>
    </xf>
    <xf numFmtId="0" fontId="4" fillId="6" borderId="10" xfId="0" applyFont="1" applyFill="1" applyBorder="1" applyAlignment="1" applyProtection="1">
      <alignment horizontal="center" vertical="center"/>
      <protection hidden="1"/>
    </xf>
    <xf numFmtId="0" fontId="4" fillId="6" borderId="11" xfId="0" applyFont="1" applyFill="1" applyBorder="1" applyAlignment="1" applyProtection="1">
      <alignment horizontal="center" vertical="center"/>
      <protection hidden="1"/>
    </xf>
    <xf numFmtId="0" fontId="3" fillId="7" borderId="1" xfId="0" applyFont="1" applyFill="1" applyBorder="1" applyAlignment="1" applyProtection="1">
      <alignment horizontal="center"/>
      <protection hidden="1"/>
    </xf>
    <xf numFmtId="0" fontId="3" fillId="3" borderId="1" xfId="0" applyFont="1" applyFill="1" applyBorder="1" applyAlignment="1" applyProtection="1">
      <alignment horizontal="center"/>
      <protection hidden="1" locked="0"/>
    </xf>
    <xf numFmtId="0" fontId="3" fillId="6" borderId="1" xfId="0" applyFont="1" applyFill="1" applyBorder="1" applyAlignment="1" applyProtection="1">
      <alignment horizontal="center"/>
      <protection hidden="1" locked="0"/>
    </xf>
    <xf numFmtId="0" fontId="3" fillId="5" borderId="0" xfId="0" applyFont="1" applyFill="1" applyBorder="1" applyAlignment="1" applyProtection="1">
      <alignment horizontal="center"/>
      <protection hidden="1"/>
    </xf>
    <xf numFmtId="0" fontId="11" fillId="5" borderId="0" xfId="0" applyFont="1" applyFill="1" applyBorder="1" applyAlignment="1" applyProtection="1">
      <alignment horizontal="center" vertical="center" textRotation="90" shrinkToFit="1"/>
      <protection hidden="1"/>
    </xf>
    <xf numFmtId="14" fontId="10" fillId="2" borderId="12" xfId="0" applyNumberFormat="1" applyFont="1" applyFill="1" applyBorder="1" applyAlignment="1" applyProtection="1">
      <alignment horizontal="center"/>
      <protection hidden="1" locked="0"/>
    </xf>
    <xf numFmtId="0" fontId="1" fillId="2" borderId="13" xfId="15" applyFill="1" applyBorder="1" applyAlignment="1" applyProtection="1">
      <alignment horizontal="center"/>
      <protection hidden="1"/>
    </xf>
    <xf numFmtId="0" fontId="7" fillId="5" borderId="0" xfId="0" applyFont="1" applyFill="1" applyAlignment="1" applyProtection="1">
      <alignment vertical="center"/>
      <protection hidden="1"/>
    </xf>
    <xf numFmtId="0" fontId="7" fillId="4" borderId="0" xfId="0" applyFont="1" applyFill="1" applyAlignment="1" applyProtection="1">
      <alignment horizontal="right" vertical="center"/>
      <protection hidden="1"/>
    </xf>
    <xf numFmtId="0" fontId="7" fillId="4" borderId="0" xfId="0" applyFont="1" applyFill="1" applyAlignment="1" applyProtection="1">
      <alignment horizontal="left" vertical="center"/>
      <protection hidden="1"/>
    </xf>
    <xf numFmtId="0" fontId="4" fillId="8" borderId="0" xfId="0" applyFont="1" applyFill="1" applyAlignment="1" applyProtection="1">
      <alignment horizontal="right" vertical="center"/>
      <protection hidden="1"/>
    </xf>
    <xf numFmtId="0" fontId="4" fillId="8" borderId="0" xfId="0" applyFont="1" applyFill="1" applyAlignment="1" applyProtection="1">
      <alignment horizontal="left" vertical="center"/>
      <protection hidden="1"/>
    </xf>
    <xf numFmtId="0" fontId="4" fillId="9" borderId="2" xfId="0" applyFont="1" applyFill="1" applyBorder="1" applyAlignment="1" applyProtection="1">
      <alignment horizontal="center" vertical="center"/>
      <protection hidden="1"/>
    </xf>
    <xf numFmtId="0" fontId="4" fillId="9" borderId="3" xfId="0" applyFont="1" applyFill="1" applyBorder="1" applyAlignment="1" applyProtection="1">
      <alignment vertical="center"/>
      <protection hidden="1"/>
    </xf>
    <xf numFmtId="0" fontId="4" fillId="9" borderId="3" xfId="0" applyFont="1" applyFill="1" applyBorder="1" applyAlignment="1" applyProtection="1">
      <alignment horizontal="center" vertical="center"/>
      <protection hidden="1"/>
    </xf>
    <xf numFmtId="0" fontId="4" fillId="9" borderId="4" xfId="0" applyFont="1" applyFill="1" applyBorder="1" applyAlignment="1" applyProtection="1">
      <alignment horizontal="center" vertical="center"/>
      <protection hidden="1"/>
    </xf>
    <xf numFmtId="0" fontId="4" fillId="8" borderId="2" xfId="0" applyFont="1" applyFill="1" applyBorder="1" applyAlignment="1" applyProtection="1">
      <alignment horizontal="center" vertical="center"/>
      <protection hidden="1"/>
    </xf>
    <xf numFmtId="0" fontId="4" fillId="8" borderId="3" xfId="0" applyFont="1" applyFill="1" applyBorder="1" applyAlignment="1" applyProtection="1">
      <alignment vertical="center"/>
      <protection hidden="1"/>
    </xf>
    <xf numFmtId="0" fontId="4" fillId="8" borderId="3" xfId="0" applyFont="1" applyFill="1" applyBorder="1" applyAlignment="1" applyProtection="1">
      <alignment horizontal="center" vertical="center"/>
      <protection hidden="1"/>
    </xf>
    <xf numFmtId="0" fontId="4" fillId="8" borderId="4" xfId="0" applyFont="1" applyFill="1" applyBorder="1" applyAlignment="1" applyProtection="1">
      <alignment horizontal="center" vertical="center"/>
      <protection hidden="1"/>
    </xf>
    <xf numFmtId="0" fontId="13" fillId="5" borderId="9" xfId="0" applyFont="1" applyFill="1" applyBorder="1" applyAlignment="1" applyProtection="1">
      <alignment horizontal="center" vertical="center"/>
      <protection hidden="1"/>
    </xf>
    <xf numFmtId="0" fontId="13" fillId="5" borderId="10" xfId="0" applyFont="1" applyFill="1" applyBorder="1" applyAlignment="1" applyProtection="1">
      <alignment vertical="center"/>
      <protection hidden="1"/>
    </xf>
    <xf numFmtId="0" fontId="13" fillId="5" borderId="10" xfId="0" applyFont="1" applyFill="1" applyBorder="1" applyAlignment="1" applyProtection="1">
      <alignment horizontal="center" vertical="center"/>
      <protection hidden="1"/>
    </xf>
    <xf numFmtId="0" fontId="13" fillId="5" borderId="11" xfId="0" applyFont="1" applyFill="1" applyBorder="1" applyAlignment="1" applyProtection="1">
      <alignment horizontal="center" vertical="center"/>
      <protection hidden="1"/>
    </xf>
    <xf numFmtId="0" fontId="13" fillId="5" borderId="0" xfId="0" applyFont="1" applyFill="1" applyAlignment="1" applyProtection="1">
      <alignment horizontal="right" vertical="center"/>
      <protection hidden="1"/>
    </xf>
    <xf numFmtId="0" fontId="13" fillId="5" borderId="0" xfId="0" applyFont="1" applyFill="1" applyAlignment="1" applyProtection="1">
      <alignment horizontal="left" vertical="center"/>
      <protection hidden="1"/>
    </xf>
    <xf numFmtId="0" fontId="13" fillId="5" borderId="0" xfId="0" applyFont="1" applyFill="1" applyAlignment="1" applyProtection="1">
      <alignment horizontal="center" vertical="center"/>
      <protection hidden="1"/>
    </xf>
    <xf numFmtId="181" fontId="13" fillId="5" borderId="0" xfId="0" applyNumberFormat="1" applyFont="1" applyFill="1" applyAlignment="1" applyProtection="1">
      <alignment horizontal="right" vertical="center"/>
      <protection hidden="1"/>
    </xf>
    <xf numFmtId="0" fontId="13" fillId="5" borderId="0" xfId="0" applyFont="1" applyFill="1" applyAlignment="1" applyProtection="1">
      <alignment vertical="center"/>
      <protection hidden="1"/>
    </xf>
    <xf numFmtId="0" fontId="7" fillId="4" borderId="14" xfId="0" applyFont="1" applyFill="1" applyBorder="1" applyAlignment="1" applyProtection="1">
      <alignment horizontal="center" vertical="center"/>
      <protection hidden="1" locked="0"/>
    </xf>
    <xf numFmtId="0" fontId="7" fillId="4" borderId="0" xfId="0" applyFont="1" applyFill="1" applyAlignment="1" applyProtection="1">
      <alignment vertical="center"/>
      <protection hidden="1"/>
    </xf>
    <xf numFmtId="0" fontId="7" fillId="4" borderId="0" xfId="0" applyFont="1" applyFill="1" applyAlignment="1" applyProtection="1">
      <alignment horizontal="center" vertical="center"/>
      <protection hidden="1"/>
    </xf>
    <xf numFmtId="0" fontId="4" fillId="9" borderId="5" xfId="0" applyFont="1" applyFill="1" applyBorder="1" applyAlignment="1" applyProtection="1">
      <alignment horizontal="center" vertical="center"/>
      <protection hidden="1"/>
    </xf>
    <xf numFmtId="0" fontId="4" fillId="9" borderId="7" xfId="0" applyFont="1" applyFill="1" applyBorder="1" applyAlignment="1" applyProtection="1">
      <alignment vertical="center"/>
      <protection hidden="1"/>
    </xf>
    <xf numFmtId="0" fontId="4" fillId="9" borderId="7" xfId="0" applyFont="1" applyFill="1" applyBorder="1" applyAlignment="1" applyProtection="1">
      <alignment horizontal="center" vertical="center"/>
      <protection hidden="1"/>
    </xf>
    <xf numFmtId="0" fontId="4" fillId="9" borderId="8" xfId="0" applyFont="1" applyFill="1" applyBorder="1" applyAlignment="1" applyProtection="1">
      <alignment horizontal="center" vertical="center"/>
      <protection hidden="1"/>
    </xf>
    <xf numFmtId="0" fontId="10" fillId="5" borderId="0" xfId="0" applyFont="1" applyFill="1" applyBorder="1" applyAlignment="1" applyProtection="1">
      <alignment horizontal="left" textRotation="255"/>
      <protection hidden="1"/>
    </xf>
    <xf numFmtId="0" fontId="10" fillId="5" borderId="0" xfId="0" applyFont="1" applyFill="1" applyBorder="1" applyAlignment="1" applyProtection="1">
      <alignment horizontal="center" textRotation="255"/>
      <protection hidden="1"/>
    </xf>
    <xf numFmtId="0" fontId="10" fillId="5" borderId="0" xfId="0" applyFont="1" applyFill="1" applyBorder="1" applyAlignment="1" applyProtection="1">
      <alignment horizontal="center"/>
      <protection hidden="1"/>
    </xf>
    <xf numFmtId="14" fontId="10" fillId="5" borderId="0" xfId="0" applyNumberFormat="1" applyFont="1" applyFill="1" applyBorder="1" applyAlignment="1" applyProtection="1">
      <alignment horizontal="center"/>
      <protection hidden="1" locked="0"/>
    </xf>
    <xf numFmtId="0" fontId="10" fillId="5" borderId="0" xfId="0" applyFont="1" applyFill="1" applyBorder="1" applyAlignment="1" applyProtection="1">
      <alignment horizontal="left"/>
      <protection hidden="1"/>
    </xf>
    <xf numFmtId="0" fontId="3" fillId="6" borderId="0" xfId="0" applyFont="1" applyFill="1" applyBorder="1" applyAlignment="1" applyProtection="1">
      <alignment horizontal="right"/>
      <protection hidden="1" locked="0"/>
    </xf>
    <xf numFmtId="0" fontId="3" fillId="6" borderId="0" xfId="0" applyFont="1" applyFill="1" applyBorder="1" applyAlignment="1" applyProtection="1">
      <alignment horizontal="center" textRotation="90" shrinkToFit="1"/>
      <protection hidden="1"/>
    </xf>
    <xf numFmtId="0" fontId="3" fillId="3" borderId="0" xfId="0" applyFont="1" applyFill="1" applyBorder="1" applyAlignment="1" applyProtection="1">
      <alignment horizontal="right"/>
      <protection hidden="1" locked="0"/>
    </xf>
    <xf numFmtId="0" fontId="3" fillId="3" borderId="0" xfId="0" applyFont="1" applyFill="1" applyBorder="1" applyAlignment="1" applyProtection="1">
      <alignment horizontal="center" textRotation="90" shrinkToFit="1"/>
      <protection hidden="1"/>
    </xf>
    <xf numFmtId="0" fontId="1" fillId="2" borderId="0" xfId="15" applyFill="1" applyBorder="1" applyAlignment="1" applyProtection="1">
      <alignment horizontal="left"/>
      <protection hidden="1"/>
    </xf>
    <xf numFmtId="0" fontId="1" fillId="2" borderId="15" xfId="15" applyFill="1" applyBorder="1" applyAlignment="1" applyProtection="1">
      <alignment horizontal="center"/>
      <protection hidden="1"/>
    </xf>
    <xf numFmtId="0" fontId="1" fillId="2" borderId="16" xfId="15" applyFill="1" applyBorder="1" applyAlignment="1" applyProtection="1">
      <alignment horizontal="left"/>
      <protection hidden="1"/>
    </xf>
    <xf numFmtId="14" fontId="10" fillId="2" borderId="17" xfId="0" applyNumberFormat="1" applyFont="1" applyFill="1" applyBorder="1" applyAlignment="1" applyProtection="1">
      <alignment horizontal="center"/>
      <protection hidden="1" locked="0"/>
    </xf>
    <xf numFmtId="14" fontId="10" fillId="2" borderId="3" xfId="0" applyNumberFormat="1" applyFont="1" applyFill="1" applyBorder="1" applyAlignment="1" applyProtection="1">
      <alignment horizontal="center"/>
      <protection hidden="1" locked="0"/>
    </xf>
    <xf numFmtId="0" fontId="12" fillId="4" borderId="0" xfId="0" applyFont="1" applyFill="1" applyBorder="1" applyAlignment="1" applyProtection="1">
      <alignment horizontal="center" vertical="center"/>
      <protection hidden="1"/>
    </xf>
    <xf numFmtId="0" fontId="14" fillId="7" borderId="0" xfId="0" applyFont="1" applyFill="1" applyAlignment="1" applyProtection="1">
      <alignment horizontal="right" vertical="center"/>
      <protection hidden="1"/>
    </xf>
    <xf numFmtId="0" fontId="14" fillId="7" borderId="0" xfId="0" applyFont="1" applyFill="1" applyAlignment="1" applyProtection="1">
      <alignment vertical="center"/>
      <protection hidden="1"/>
    </xf>
    <xf numFmtId="0" fontId="14" fillId="7" borderId="0" xfId="0" applyFont="1" applyFill="1" applyAlignment="1" applyProtection="1">
      <alignment horizontal="center" vertical="center"/>
      <protection hidden="1"/>
    </xf>
    <xf numFmtId="0" fontId="15" fillId="7" borderId="0" xfId="0" applyFont="1" applyFill="1" applyAlignment="1" applyProtection="1">
      <alignment horizontal="right" vertical="center"/>
      <protection hidden="1"/>
    </xf>
    <xf numFmtId="0" fontId="15" fillId="7" borderId="0" xfId="0" applyFont="1" applyFill="1" applyAlignment="1" applyProtection="1">
      <alignment vertical="center"/>
      <protection hidden="1"/>
    </xf>
    <xf numFmtId="0" fontId="15" fillId="7" borderId="0" xfId="0" applyFont="1" applyFill="1" applyAlignment="1" applyProtection="1">
      <alignment horizontal="center" vertical="center"/>
      <protection hidden="1"/>
    </xf>
    <xf numFmtId="0" fontId="17" fillId="7" borderId="0" xfId="0" applyFont="1" applyFill="1" applyAlignment="1" applyProtection="1">
      <alignment horizontal="center" vertical="center"/>
      <protection hidden="1"/>
    </xf>
    <xf numFmtId="0" fontId="15" fillId="10" borderId="14" xfId="0" applyFont="1" applyFill="1" applyBorder="1" applyAlignment="1" applyProtection="1">
      <alignment horizontal="center" vertical="center"/>
      <protection hidden="1" locked="0"/>
    </xf>
    <xf numFmtId="0" fontId="14" fillId="7" borderId="0" xfId="0" applyFont="1" applyFill="1" applyAlignment="1" applyProtection="1">
      <alignment horizontal="left" vertical="center"/>
      <protection hidden="1"/>
    </xf>
    <xf numFmtId="181" fontId="14" fillId="7" borderId="0" xfId="0" applyNumberFormat="1" applyFont="1" applyFill="1" applyAlignment="1" applyProtection="1">
      <alignment horizontal="right" vertical="center"/>
      <protection hidden="1"/>
    </xf>
    <xf numFmtId="0" fontId="15" fillId="11" borderId="0" xfId="0" applyFont="1" applyFill="1" applyAlignment="1" applyProtection="1">
      <alignment horizontal="right" vertical="center"/>
      <protection hidden="1"/>
    </xf>
    <xf numFmtId="0" fontId="15" fillId="10" borderId="0" xfId="0" applyFont="1" applyFill="1" applyAlignment="1" applyProtection="1">
      <alignment vertical="center"/>
      <protection hidden="1"/>
    </xf>
    <xf numFmtId="0" fontId="15" fillId="11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horizontal="right" vertical="center"/>
      <protection hidden="1"/>
    </xf>
    <xf numFmtId="0" fontId="14" fillId="7" borderId="3" xfId="0" applyFont="1" applyFill="1" applyBorder="1" applyAlignment="1" applyProtection="1">
      <alignment horizontal="center" vertical="center"/>
      <protection hidden="1"/>
    </xf>
    <xf numFmtId="0" fontId="15" fillId="10" borderId="3" xfId="0" applyFont="1" applyFill="1" applyBorder="1" applyAlignment="1" applyProtection="1">
      <alignment horizontal="center" vertical="center"/>
      <protection hidden="1"/>
    </xf>
    <xf numFmtId="0" fontId="15" fillId="11" borderId="3" xfId="0" applyFont="1" applyFill="1" applyBorder="1" applyAlignment="1" applyProtection="1">
      <alignment horizontal="center" vertical="center"/>
      <protection hidden="1"/>
    </xf>
    <xf numFmtId="0" fontId="15" fillId="11" borderId="14" xfId="0" applyFont="1" applyFill="1" applyBorder="1" applyAlignment="1" applyProtection="1">
      <alignment horizontal="center" vertical="center"/>
      <protection hidden="1" locked="0"/>
    </xf>
    <xf numFmtId="0" fontId="15" fillId="11" borderId="0" xfId="0" applyFont="1" applyFill="1" applyAlignment="1" applyProtection="1">
      <alignment horizontal="left" vertical="center"/>
      <protection hidden="1"/>
    </xf>
    <xf numFmtId="0" fontId="15" fillId="10" borderId="0" xfId="0" applyFont="1" applyFill="1" applyAlignment="1" applyProtection="1">
      <alignment horizontal="right" vertical="center"/>
      <protection hidden="1"/>
    </xf>
    <xf numFmtId="0" fontId="15" fillId="10" borderId="0" xfId="0" applyFont="1" applyFill="1" applyAlignment="1" applyProtection="1">
      <alignment horizontal="left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6" fillId="4" borderId="0" xfId="0" applyFont="1" applyFill="1" applyAlignment="1" applyProtection="1">
      <alignment horizontal="center" vertical="center"/>
      <protection hidden="1"/>
    </xf>
    <xf numFmtId="0" fontId="6" fillId="4" borderId="6" xfId="0" applyFont="1" applyFill="1" applyBorder="1" applyAlignment="1" applyProtection="1">
      <alignment horizontal="center" vertical="center"/>
      <protection hidden="1"/>
    </xf>
    <xf numFmtId="181" fontId="8" fillId="5" borderId="0" xfId="0" applyNumberFormat="1" applyFont="1" applyFill="1" applyAlignment="1" applyProtection="1">
      <alignment horizontal="center" vertical="center" textRotation="90"/>
      <protection hidden="1"/>
    </xf>
    <xf numFmtId="14" fontId="5" fillId="0" borderId="0" xfId="0" applyNumberFormat="1" applyFont="1" applyFill="1" applyBorder="1" applyAlignment="1" applyProtection="1">
      <alignment horizontal="center" vertical="center"/>
      <protection hidden="1"/>
    </xf>
    <xf numFmtId="15" fontId="5" fillId="0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10" fillId="2" borderId="18" xfId="0" applyFont="1" applyFill="1" applyBorder="1" applyAlignment="1" applyProtection="1">
      <alignment horizontal="center"/>
      <protection hidden="1"/>
    </xf>
    <xf numFmtId="0" fontId="10" fillId="2" borderId="10" xfId="0" applyFont="1" applyFill="1" applyBorder="1" applyAlignment="1" applyProtection="1">
      <alignment horizontal="center"/>
      <protection hidden="1"/>
    </xf>
    <xf numFmtId="0" fontId="10" fillId="2" borderId="11" xfId="0" applyFont="1" applyFill="1" applyBorder="1" applyAlignment="1" applyProtection="1">
      <alignment horizontal="center"/>
      <protection hidden="1"/>
    </xf>
    <xf numFmtId="0" fontId="7" fillId="5" borderId="0" xfId="0" applyFont="1" applyFill="1" applyBorder="1" applyAlignment="1" applyProtection="1">
      <alignment horizontal="center" vertical="center"/>
      <protection hidden="1"/>
    </xf>
    <xf numFmtId="0" fontId="13" fillId="5" borderId="19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6" fillId="2" borderId="6" xfId="0" applyFont="1" applyFill="1" applyBorder="1" applyAlignment="1" applyProtection="1">
      <alignment horizontal="center" vertical="center"/>
      <protection hidden="1"/>
    </xf>
    <xf numFmtId="0" fontId="17" fillId="7" borderId="0" xfId="0" applyFont="1" applyFill="1" applyAlignment="1" applyProtection="1">
      <alignment horizontal="center" vertical="center"/>
      <protection hidden="1"/>
    </xf>
    <xf numFmtId="0" fontId="16" fillId="7" borderId="0" xfId="0" applyFont="1" applyFill="1" applyAlignment="1" applyProtection="1">
      <alignment horizontal="center" vertical="center"/>
      <protection hidden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BD109"/>
  <sheetViews>
    <sheetView showGridLines="0" workbookViewId="0" topLeftCell="R1">
      <selection activeCell="R1" sqref="R1:R15"/>
    </sheetView>
  </sheetViews>
  <sheetFormatPr defaultColWidth="11.421875" defaultRowHeight="12.75"/>
  <cols>
    <col min="1" max="17" width="8.421875" style="2" hidden="1" customWidth="1"/>
    <col min="18" max="18" width="8.421875" style="1" customWidth="1"/>
    <col min="19" max="20" width="8.421875" style="2" hidden="1" customWidth="1"/>
    <col min="21" max="21" width="5.421875" style="2" customWidth="1"/>
    <col min="22" max="22" width="29.7109375" style="15" customWidth="1"/>
    <col min="23" max="30" width="7.8515625" style="2" customWidth="1"/>
    <col min="31" max="56" width="7.8515625" style="1" hidden="1" customWidth="1"/>
    <col min="57" max="80" width="0" style="2" hidden="1" customWidth="1"/>
    <col min="81" max="16384" width="11.421875" style="2" customWidth="1"/>
  </cols>
  <sheetData>
    <row r="1" spans="1:30" ht="24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07">
        <f ca="1">TODAY()</f>
        <v>39589</v>
      </c>
      <c r="S1" s="1"/>
      <c r="T1" s="1"/>
      <c r="U1" s="11"/>
      <c r="V1" s="105" t="s">
        <v>65</v>
      </c>
      <c r="W1" s="105"/>
      <c r="X1" s="105"/>
      <c r="Y1" s="105"/>
      <c r="Z1" s="105"/>
      <c r="AA1" s="105"/>
      <c r="AB1" s="105"/>
      <c r="AC1" s="105"/>
      <c r="AD1" s="105"/>
    </row>
    <row r="2" spans="1:55" ht="15.7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07"/>
      <c r="S2" s="1"/>
      <c r="T2" s="1"/>
      <c r="U2" s="11"/>
      <c r="V2" s="106"/>
      <c r="W2" s="106"/>
      <c r="X2" s="106"/>
      <c r="Y2" s="106"/>
      <c r="Z2" s="106"/>
      <c r="AA2" s="106"/>
      <c r="AB2" s="106"/>
      <c r="AC2" s="106"/>
      <c r="AD2" s="106"/>
      <c r="AH2" s="4" t="s">
        <v>2</v>
      </c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</row>
    <row r="3" spans="1:55" ht="20.25" customHeight="1" thickBot="1">
      <c r="A3" s="2" t="s">
        <v>18</v>
      </c>
      <c r="B3" s="2" t="s">
        <v>19</v>
      </c>
      <c r="C3" s="2" t="s">
        <v>54</v>
      </c>
      <c r="I3" s="5" t="s">
        <v>17</v>
      </c>
      <c r="J3" s="5" t="s">
        <v>1</v>
      </c>
      <c r="K3" s="5" t="s">
        <v>2</v>
      </c>
      <c r="L3" s="5" t="s">
        <v>3</v>
      </c>
      <c r="M3" s="5" t="s">
        <v>4</v>
      </c>
      <c r="N3" s="5" t="s">
        <v>15</v>
      </c>
      <c r="O3" s="5" t="s">
        <v>16</v>
      </c>
      <c r="P3" s="5" t="s">
        <v>5</v>
      </c>
      <c r="Q3" s="5" t="s">
        <v>12</v>
      </c>
      <c r="R3" s="107"/>
      <c r="U3" s="28"/>
      <c r="V3" s="29" t="s">
        <v>17</v>
      </c>
      <c r="W3" s="30" t="s">
        <v>50</v>
      </c>
      <c r="X3" s="30" t="s">
        <v>1</v>
      </c>
      <c r="Y3" s="30" t="s">
        <v>2</v>
      </c>
      <c r="Z3" s="30" t="s">
        <v>3</v>
      </c>
      <c r="AA3" s="30" t="s">
        <v>4</v>
      </c>
      <c r="AB3" s="30" t="s">
        <v>51</v>
      </c>
      <c r="AC3" s="30" t="s">
        <v>52</v>
      </c>
      <c r="AD3" s="31" t="s">
        <v>53</v>
      </c>
      <c r="AF3" s="1">
        <v>1</v>
      </c>
      <c r="AH3" s="4" t="s">
        <v>26</v>
      </c>
      <c r="AI3" s="4" t="s">
        <v>27</v>
      </c>
      <c r="AJ3" s="4" t="s">
        <v>28</v>
      </c>
      <c r="AK3" s="4" t="s">
        <v>29</v>
      </c>
      <c r="AL3" s="4" t="s">
        <v>30</v>
      </c>
      <c r="AM3" s="4" t="s">
        <v>31</v>
      </c>
      <c r="AN3" s="4" t="s">
        <v>32</v>
      </c>
      <c r="AO3" s="4" t="s">
        <v>33</v>
      </c>
      <c r="AP3" s="4" t="s">
        <v>34</v>
      </c>
      <c r="AQ3" s="4" t="s">
        <v>35</v>
      </c>
      <c r="AR3" s="4" t="s">
        <v>36</v>
      </c>
      <c r="AS3" s="4" t="s">
        <v>37</v>
      </c>
      <c r="AT3" s="4" t="s">
        <v>38</v>
      </c>
      <c r="AU3" s="4" t="s">
        <v>39</v>
      </c>
      <c r="AV3" s="4" t="s">
        <v>40</v>
      </c>
      <c r="AW3" s="4" t="s">
        <v>41</v>
      </c>
      <c r="AX3" s="4" t="s">
        <v>42</v>
      </c>
      <c r="AY3" s="4" t="s">
        <v>43</v>
      </c>
      <c r="AZ3" s="4" t="s">
        <v>44</v>
      </c>
      <c r="BA3" s="4" t="s">
        <v>45</v>
      </c>
      <c r="BB3" s="4" t="s">
        <v>46</v>
      </c>
      <c r="BC3" s="4" t="s">
        <v>47</v>
      </c>
    </row>
    <row r="4" spans="1:56" ht="20.25" customHeight="1">
      <c r="A4" s="6">
        <f>IF($Q4=0,1,RANK($Q4,$Q$4:$Q$23,0))</f>
        <v>12</v>
      </c>
      <c r="B4" s="6">
        <f aca="true" t="shared" si="0" ref="B4:B15">COUNTIF($D$4:$D$15,$D4)</f>
        <v>1</v>
      </c>
      <c r="C4" s="6">
        <f aca="true" t="shared" si="1" ref="C4:C15">IF(J4=0,1,(($Q4*100000000)+(500+$P4)*100000+$N4))</f>
        <v>3747100039</v>
      </c>
      <c r="D4" s="6">
        <f>IF($C4=0,12,RANK($C4,$C$4:$C$15,0))</f>
        <v>12</v>
      </c>
      <c r="E4" s="6">
        <f aca="true" t="shared" si="2" ref="E4:E15">C4*100+H4</f>
        <v>374710003924</v>
      </c>
      <c r="F4" s="6">
        <f aca="true" t="shared" si="3" ref="F4:F15">IF($E4=0,20,RANK($E4,$E$4:$E$15,0))</f>
        <v>12</v>
      </c>
      <c r="G4" s="6">
        <f aca="true" t="shared" si="4" ref="G4:G15">D4</f>
        <v>12</v>
      </c>
      <c r="H4" s="6">
        <v>24</v>
      </c>
      <c r="I4" s="2" t="str">
        <f>Calendrier!A2</f>
        <v>Saint Hilaire les Places</v>
      </c>
      <c r="J4" s="1">
        <f aca="true" t="shared" si="5" ref="J4:J15">K4+L4+M4</f>
        <v>22</v>
      </c>
      <c r="K4" s="2">
        <f>SUM(AH4:BC4)</f>
        <v>3</v>
      </c>
      <c r="L4" s="2">
        <f aca="true" t="shared" si="6" ref="L4:L15">SUM(AH19:BC19)</f>
        <v>6</v>
      </c>
      <c r="M4" s="2">
        <f aca="true" t="shared" si="7" ref="M4:M15">SUM(AH34:BC34)</f>
        <v>13</v>
      </c>
      <c r="N4" s="2">
        <f aca="true" t="shared" si="8" ref="N4:N15">SUM(AH49:BC49)</f>
        <v>39</v>
      </c>
      <c r="O4" s="2">
        <f>SUM(AH64:BC64)</f>
        <v>68</v>
      </c>
      <c r="P4" s="2">
        <f>N4-O4</f>
        <v>-29</v>
      </c>
      <c r="Q4" s="2">
        <f>K4*4+L4*2+M4*1</f>
        <v>37</v>
      </c>
      <c r="R4" s="107"/>
      <c r="S4" s="2">
        <v>1</v>
      </c>
      <c r="T4" s="2">
        <f aca="true" t="shared" si="9" ref="T4:T15">VLOOKUP($S4,$F$4:$I$15,2,FALSE)</f>
        <v>1</v>
      </c>
      <c r="U4" s="20">
        <v>1</v>
      </c>
      <c r="V4" s="21" t="str">
        <f aca="true" t="shared" si="10" ref="V4:V15">VLOOKUP($S4,$F$4:$I$15,4,FALSE)</f>
        <v>Pierre Buffière 2</v>
      </c>
      <c r="W4" s="22">
        <f>VLOOKUP($V4,$I$3:$Q$15,9,FALSE)</f>
        <v>62</v>
      </c>
      <c r="X4" s="22">
        <f>VLOOKUP($V4,$I$3:$Q$15,2,FALSE)</f>
        <v>22</v>
      </c>
      <c r="Y4" s="22">
        <f>VLOOKUP($V4,$I$3:$Q$15,3,FALSE)</f>
        <v>11</v>
      </c>
      <c r="Z4" s="22">
        <f>VLOOKUP($V4,$I$3:$Q$15,4,FALSE)</f>
        <v>7</v>
      </c>
      <c r="AA4" s="22">
        <f>VLOOKUP($V4,$I$3:$Q$15,5,FALSE)</f>
        <v>4</v>
      </c>
      <c r="AB4" s="22">
        <f>VLOOKUP($V4,$I$3:$Q$15,6,FALSE)</f>
        <v>39</v>
      </c>
      <c r="AC4" s="22">
        <f>VLOOKUP($V4,$I$3:$Q$15,7,FALSE)</f>
        <v>28</v>
      </c>
      <c r="AD4" s="23">
        <f>VLOOKUP($V4,$I$3:$Q$15,8,FALSE)</f>
        <v>11</v>
      </c>
      <c r="AF4" s="1">
        <v>2</v>
      </c>
      <c r="AH4" s="7">
        <f>IF(ISERROR(VLOOKUP($I4,'J1 - J12'!$A$3:$N$8,2,FALSE))=TRUE,VLOOKUP($I4,'J1 - J12'!$D$3:$N$8,5,FALSE),VLOOKUP($I4,'J1 - J12'!$A$3:$N$8,7,FALSE))</f>
        <v>0</v>
      </c>
      <c r="AI4" s="7">
        <f>IF(ISERROR(VLOOKUP($I4,'J2 - J13'!$A$3:$N$8,2,FALSE))=TRUE,VLOOKUP($I4,'J2 - J13'!$D$3:$N$8,5,FALSE),VLOOKUP($I4,'J2 - J13'!$A$3:$N$8,7,FALSE))</f>
        <v>0</v>
      </c>
      <c r="AJ4" s="7">
        <f>IF(ISERROR(VLOOKUP($I4,'J3 - J14'!$A$3:$N$8,2,FALSE))=TRUE,VLOOKUP($I4,'J3 - J14'!$D$3:$N$8,5,FALSE),VLOOKUP($I4,'J3 - J14'!$A$3:$N$8,7,FALSE))</f>
        <v>0</v>
      </c>
      <c r="AK4" s="7">
        <f>IF(ISERROR(VLOOKUP($I4,'J4 - J15'!$A$3:$N$8,2,FALSE))=TRUE,VLOOKUP($I4,'J4 - J15'!$D$3:$N$8,5,FALSE),VLOOKUP($I4,'J4 - J15'!$A$3:$N$8,7,FALSE))</f>
        <v>0</v>
      </c>
      <c r="AL4" s="7">
        <f>IF(ISERROR(VLOOKUP($I4,'J5 - J16'!$A$3:$N$8,2,FALSE))=TRUE,VLOOKUP($I4,'J5 - J16'!$D$3:$N$8,5,FALSE),VLOOKUP($I4,'J5 - J16'!$A$3:$N$8,7,FALSE))</f>
        <v>0</v>
      </c>
      <c r="AM4" s="7">
        <f>IF(ISERROR(VLOOKUP($I4,'J6 - J17'!$A$3:$N$8,2,FALSE))=TRUE,VLOOKUP($I4,'J6 - J17'!$D$3:$N$8,5,FALSE),VLOOKUP($I4,'J6 - J17'!$A$3:$N$8,7,FALSE))</f>
        <v>0</v>
      </c>
      <c r="AN4" s="7">
        <f>IF(ISERROR(VLOOKUP($I4,'J7 - J18'!$A$3:$N$8,2,FALSE))=TRUE,VLOOKUP($I4,'J7 - J18'!$D$3:$N$8,5,FALSE),VLOOKUP($I4,'J7 - J18'!$A$3:$N$8,7,FALSE))</f>
        <v>0</v>
      </c>
      <c r="AO4" s="7">
        <f>IF(ISERROR(VLOOKUP($I4,'J8 - J19'!$A$3:$N$8,2,FALSE))=TRUE,VLOOKUP($I4,'J8 - J19'!$D$3:$N$8,5,FALSE),VLOOKUP($I4,'J8 - J19'!$A$3:$N$8,7,FALSE))</f>
        <v>0</v>
      </c>
      <c r="AP4" s="7">
        <f>IF(ISERROR(VLOOKUP($I4,'J9 - J20'!$A$3:$N$8,2,FALSE))=TRUE,VLOOKUP($I4,'J9 - J20'!$D$3:$N$8,5,FALSE),VLOOKUP($I4,'J9 - J20'!$A$3:$N$8,7,FALSE))</f>
        <v>1</v>
      </c>
      <c r="AQ4" s="7">
        <f>IF(ISERROR(VLOOKUP($I4,'J10 - J21'!$A$3:$N$8,2,FALSE))=TRUE,VLOOKUP($I4,'J10 - J21'!$D$3:$N$8,5,FALSE),VLOOKUP($I4,'J10 - J21'!$A$3:$N$8,7,FALSE))</f>
        <v>0</v>
      </c>
      <c r="AR4" s="7">
        <f>IF(ISERROR(VLOOKUP($I4,'J11 - J22'!$A$3:$N$8,2,FALSE))=TRUE,VLOOKUP($I4,'J11 - J22'!$D$3:$N$8,5,FALSE),VLOOKUP($I4,'J11 - J22'!$A$3:$N$8,7,FALSE))</f>
        <v>0</v>
      </c>
      <c r="AS4" s="7">
        <f>IF(ISERROR(VLOOKUP($I4,'J1 - J12'!$A$12:$N$17,2,FALSE))=TRUE,VLOOKUP($I4,'J1 - J12'!$D$12:$N$17,5,FALSE),VLOOKUP($I4,'J1 - J12'!$A$12:$N$17,7,FALSE))</f>
        <v>0</v>
      </c>
      <c r="AT4" s="7">
        <f>IF(ISERROR(VLOOKUP($I4,'J2 - J13'!$A$12:$N$17,2,FALSE))=TRUE,VLOOKUP($I4,'J2 - J13'!$D$12:$N$17,5,FALSE),VLOOKUP($I4,'J2 - J13'!$A$12:$N$17,7,FALSE))</f>
        <v>0</v>
      </c>
      <c r="AU4" s="7">
        <f>IF(ISERROR(VLOOKUP($I4,'J3 - J14'!$A$12:$N$17,2,FALSE))=TRUE,VLOOKUP($I4,'J3 - J14'!$D$12:$N$17,5,FALSE),VLOOKUP($I4,'J3 - J14'!$A$12:$N$17,7,FALSE))</f>
        <v>0</v>
      </c>
      <c r="AV4" s="7">
        <f>IF(ISERROR(VLOOKUP($I4,'J4 - J15'!$A$12:$N$17,2,FALSE))=TRUE,VLOOKUP($I4,'J4 - J15'!$D$12:$N$17,5,FALSE),VLOOKUP($I4,'J4 - J15'!$A$12:$N$17,7,FALSE))</f>
        <v>0</v>
      </c>
      <c r="AW4" s="7">
        <f>IF(ISERROR(VLOOKUP($I4,'J5 - J16'!$A$12:$N$17,2,FALSE))=TRUE,VLOOKUP($I4,'J5 - J16'!$D$12:$N$17,5,FALSE),VLOOKUP($I4,'J5 - J16'!$A$12:$N$17,7,FALSE))</f>
        <v>0</v>
      </c>
      <c r="AX4" s="7">
        <f>IF(ISERROR(VLOOKUP($I4,'J6 - J17'!$A$12:$N$17,2,FALSE))=TRUE,VLOOKUP($I4,'J6 - J17'!$D$12:$N$17,5,FALSE),VLOOKUP($I4,'J6 - J17'!$A$12:$N$17,7,FALSE))</f>
        <v>0</v>
      </c>
      <c r="AY4" s="7">
        <f>IF(ISERROR(VLOOKUP($I4,'J7 - J18'!$A$12:$N$17,2,FALSE))=TRUE,VLOOKUP($I4,'J7 - J18'!$D$12:$N$17,5,FALSE),VLOOKUP($I4,'J7 - J18'!$A$12:$N$17,7,FALSE))</f>
        <v>0</v>
      </c>
      <c r="AZ4" s="7">
        <f>IF(ISERROR(VLOOKUP($I4,'J8 - J19'!$A$12:$N$17,2,FALSE))=TRUE,VLOOKUP($I4,'J8 - J19'!$D$12:$N$17,5,FALSE),VLOOKUP($I4,'J8 - J19'!$A$12:$N$17,7,FALSE))</f>
        <v>1</v>
      </c>
      <c r="BA4" s="7">
        <f>IF(ISERROR(VLOOKUP($I4,'J9 - J20'!$A$12:$N$17,2,FALSE))=TRUE,VLOOKUP($I4,'J9 - J20'!$D$12:$N$17,5,FALSE),VLOOKUP($I4,'J9 - J20'!$A$12:$N$17,7,FALSE))</f>
        <v>1</v>
      </c>
      <c r="BB4" s="7">
        <f>IF(ISERROR(VLOOKUP($I4,'J10 - J21'!$A$12:$N$17,2,FALSE))=TRUE,VLOOKUP($I4,'J10 - J21'!$D$12:$N$17,5,FALSE),VLOOKUP($I4,'J10 - J21'!$A$12:$N$17,7,FALSE))</f>
        <v>0</v>
      </c>
      <c r="BC4" s="7">
        <f>IF(ISERROR(VLOOKUP($I4,'J11 - J22'!$A$12:$N$17,2,FALSE))=TRUE,VLOOKUP($I4,'J11 - J22'!$D$12:$N$17,5,FALSE),VLOOKUP($I4,'J11 - J22'!$A$12:$N$17,7,FALSE))</f>
        <v>0</v>
      </c>
      <c r="BD4" s="8"/>
    </row>
    <row r="5" spans="1:56" ht="20.25" customHeight="1">
      <c r="A5" s="6">
        <f aca="true" t="shared" si="11" ref="A5:A15">IF($Q5=0,20,RANK($Q5,$Q$4:$Q$23,0))</f>
        <v>3</v>
      </c>
      <c r="B5" s="6">
        <f t="shared" si="0"/>
        <v>1</v>
      </c>
      <c r="C5" s="6">
        <f t="shared" si="1"/>
        <v>5951400051</v>
      </c>
      <c r="D5" s="6">
        <f aca="true" t="shared" si="12" ref="D5:D15">IF($C5=0,12,RANK($C5,$C$4:$C$15,0))</f>
        <v>3</v>
      </c>
      <c r="E5" s="6">
        <f t="shared" si="2"/>
        <v>595140005122</v>
      </c>
      <c r="F5" s="6">
        <f t="shared" si="3"/>
        <v>3</v>
      </c>
      <c r="G5" s="6">
        <f t="shared" si="4"/>
        <v>3</v>
      </c>
      <c r="H5" s="6">
        <v>22</v>
      </c>
      <c r="I5" s="2" t="str">
        <f>Calendrier!A3</f>
        <v>Saint Priest Taurion</v>
      </c>
      <c r="J5" s="1">
        <f t="shared" si="5"/>
        <v>22</v>
      </c>
      <c r="K5" s="2">
        <f aca="true" t="shared" si="13" ref="K5:K14">SUM(AH5:BC5)</f>
        <v>11</v>
      </c>
      <c r="L5" s="2">
        <f t="shared" si="6"/>
        <v>4</v>
      </c>
      <c r="M5" s="2">
        <f t="shared" si="7"/>
        <v>7</v>
      </c>
      <c r="N5" s="2">
        <f t="shared" si="8"/>
        <v>51</v>
      </c>
      <c r="O5" s="2">
        <f aca="true" t="shared" si="14" ref="O5:O15">SUM(AH65:BC65)</f>
        <v>37</v>
      </c>
      <c r="P5" s="2">
        <f aca="true" t="shared" si="15" ref="P5:P15">N5-O5</f>
        <v>14</v>
      </c>
      <c r="Q5" s="2">
        <f>K5*4+L5*2+M5*1</f>
        <v>59</v>
      </c>
      <c r="R5" s="107"/>
      <c r="S5" s="2">
        <v>2</v>
      </c>
      <c r="T5" s="2">
        <f t="shared" si="9"/>
        <v>2</v>
      </c>
      <c r="U5" s="16">
        <f aca="true" t="shared" si="16" ref="U5:U15">IF(T4=T5,"-",T5)</f>
        <v>2</v>
      </c>
      <c r="V5" s="17" t="str">
        <f t="shared" si="10"/>
        <v>Boisseuil</v>
      </c>
      <c r="W5" s="18">
        <f aca="true" t="shared" si="17" ref="W5:W15">VLOOKUP($V5,$I$3:$Q$15,9,FALSE)</f>
        <v>60</v>
      </c>
      <c r="X5" s="18">
        <f aca="true" t="shared" si="18" ref="X5:X15">VLOOKUP($V5,$I$3:$Q$15,2,FALSE)</f>
        <v>22</v>
      </c>
      <c r="Y5" s="18">
        <f aca="true" t="shared" si="19" ref="Y5:Y15">VLOOKUP($V5,$I$3:$Q$15,3,FALSE)</f>
        <v>10</v>
      </c>
      <c r="Z5" s="18">
        <f aca="true" t="shared" si="20" ref="Z5:Z15">VLOOKUP($V5,$I$3:$Q$15,4,FALSE)</f>
        <v>8</v>
      </c>
      <c r="AA5" s="18">
        <f aca="true" t="shared" si="21" ref="AA5:AA15">VLOOKUP($V5,$I$3:$Q$15,5,FALSE)</f>
        <v>4</v>
      </c>
      <c r="AB5" s="18">
        <f aca="true" t="shared" si="22" ref="AB5:AB15">VLOOKUP($V5,$I$3:$Q$15,6,FALSE)</f>
        <v>49</v>
      </c>
      <c r="AC5" s="18">
        <f aca="true" t="shared" si="23" ref="AC5:AC15">VLOOKUP($V5,$I$3:$Q$15,7,FALSE)</f>
        <v>29</v>
      </c>
      <c r="AD5" s="19">
        <f aca="true" t="shared" si="24" ref="AD5:AD15">VLOOKUP($V5,$I$3:$Q$15,8,FALSE)</f>
        <v>20</v>
      </c>
      <c r="AF5" s="1">
        <v>3</v>
      </c>
      <c r="AH5" s="7">
        <f>IF(ISERROR(VLOOKUP($I5,'J1 - J12'!$A$3:$N$8,2,FALSE))=TRUE,VLOOKUP($I5,'J1 - J12'!$D$3:$N$8,5,FALSE),VLOOKUP($I5,'J1 - J12'!$A$3:$N$8,7,FALSE))</f>
        <v>1</v>
      </c>
      <c r="AI5" s="7">
        <f>IF(ISERROR(VLOOKUP($I5,'J2 - J13'!$A$3:$N$8,2,FALSE))=TRUE,VLOOKUP($I5,'J2 - J13'!$D$3:$N$8,5,FALSE),VLOOKUP($I5,'J2 - J13'!$A$3:$N$8,7,FALSE))</f>
        <v>0</v>
      </c>
      <c r="AJ5" s="7">
        <f>IF(ISERROR(VLOOKUP($I5,'J3 - J14'!$A$3:$N$8,2,FALSE))=TRUE,VLOOKUP($I5,'J3 - J14'!$D$3:$N$8,5,FALSE),VLOOKUP($I5,'J3 - J14'!$A$3:$N$8,7,FALSE))</f>
        <v>0</v>
      </c>
      <c r="AK5" s="7">
        <f>IF(ISERROR(VLOOKUP($I5,'J4 - J15'!$A$3:$N$8,2,FALSE))=TRUE,VLOOKUP($I5,'J4 - J15'!$D$3:$N$8,5,FALSE),VLOOKUP($I5,'J4 - J15'!$A$3:$N$8,7,FALSE))</f>
        <v>1</v>
      </c>
      <c r="AL5" s="7">
        <f>IF(ISERROR(VLOOKUP($I5,'J5 - J16'!$A$3:$N$8,2,FALSE))=TRUE,VLOOKUP($I5,'J5 - J16'!$D$3:$N$8,5,FALSE),VLOOKUP($I5,'J5 - J16'!$A$3:$N$8,7,FALSE))</f>
        <v>1</v>
      </c>
      <c r="AM5" s="7">
        <f>IF(ISERROR(VLOOKUP($I5,'J6 - J17'!$A$3:$N$8,2,FALSE))=TRUE,VLOOKUP($I5,'J6 - J17'!$D$3:$N$8,5,FALSE),VLOOKUP($I5,'J6 - J17'!$A$3:$N$8,7,FALSE))</f>
        <v>0</v>
      </c>
      <c r="AN5" s="7">
        <f>IF(ISERROR(VLOOKUP($I5,'J7 - J18'!$A$3:$N$8,2,FALSE))=TRUE,VLOOKUP($I5,'J7 - J18'!$D$3:$N$8,5,FALSE),VLOOKUP($I5,'J7 - J18'!$A$3:$N$8,7,FALSE))</f>
        <v>1</v>
      </c>
      <c r="AO5" s="7">
        <f>IF(ISERROR(VLOOKUP($I5,'J8 - J19'!$A$3:$N$8,2,FALSE))=TRUE,VLOOKUP($I5,'J8 - J19'!$D$3:$N$8,5,FALSE),VLOOKUP($I5,'J8 - J19'!$A$3:$N$8,7,FALSE))</f>
        <v>1</v>
      </c>
      <c r="AP5" s="7">
        <f>IF(ISERROR(VLOOKUP($I5,'J9 - J20'!$A$3:$N$8,2,FALSE))=TRUE,VLOOKUP($I5,'J9 - J20'!$D$3:$N$8,5,FALSE),VLOOKUP($I5,'J9 - J20'!$A$3:$N$8,7,FALSE))</f>
        <v>0</v>
      </c>
      <c r="AQ5" s="7">
        <f>IF(ISERROR(VLOOKUP($I5,'J10 - J21'!$A$3:$N$8,2,FALSE))=TRUE,VLOOKUP($I5,'J10 - J21'!$D$3:$N$8,5,FALSE),VLOOKUP($I5,'J10 - J21'!$A$3:$N$8,7,FALSE))</f>
        <v>0</v>
      </c>
      <c r="AR5" s="7">
        <f>IF(ISERROR(VLOOKUP($I5,'J11 - J22'!$A$3:$N$8,2,FALSE))=TRUE,VLOOKUP($I5,'J11 - J22'!$D$3:$N$8,5,FALSE),VLOOKUP($I5,'J11 - J22'!$A$3:$N$8,7,FALSE))</f>
        <v>1</v>
      </c>
      <c r="AS5" s="7">
        <f>IF(ISERROR(VLOOKUP($I5,'J1 - J12'!$A$12:$N$17,2,FALSE))=TRUE,VLOOKUP($I5,'J1 - J12'!$D$12:$N$17,5,FALSE),VLOOKUP($I5,'J1 - J12'!$A$12:$N$17,7,FALSE))</f>
        <v>1</v>
      </c>
      <c r="AT5" s="7">
        <f>IF(ISERROR(VLOOKUP($I5,'J2 - J13'!$A$12:$N$17,2,FALSE))=TRUE,VLOOKUP($I5,'J2 - J13'!$D$12:$N$17,5,FALSE),VLOOKUP($I5,'J2 - J13'!$A$12:$N$17,7,FALSE))</f>
        <v>0</v>
      </c>
      <c r="AU5" s="7">
        <f>IF(ISERROR(VLOOKUP($I5,'J3 - J14'!$A$12:$N$17,2,FALSE))=TRUE,VLOOKUP($I5,'J3 - J14'!$D$12:$N$17,5,FALSE),VLOOKUP($I5,'J3 - J14'!$A$12:$N$17,7,FALSE))</f>
        <v>0</v>
      </c>
      <c r="AV5" s="7">
        <f>IF(ISERROR(VLOOKUP($I5,'J4 - J15'!$A$12:$N$17,2,FALSE))=TRUE,VLOOKUP($I5,'J4 - J15'!$D$12:$N$17,5,FALSE),VLOOKUP($I5,'J4 - J15'!$A$12:$N$17,7,FALSE))</f>
        <v>1</v>
      </c>
      <c r="AW5" s="7">
        <f>IF(ISERROR(VLOOKUP($I5,'J5 - J16'!$A$12:$N$17,2,FALSE))=TRUE,VLOOKUP($I5,'J5 - J16'!$D$12:$N$17,5,FALSE),VLOOKUP($I5,'J5 - J16'!$A$12:$N$17,7,FALSE))</f>
        <v>1</v>
      </c>
      <c r="AX5" s="7">
        <f>IF(ISERROR(VLOOKUP($I5,'J6 - J17'!$A$12:$N$17,2,FALSE))=TRUE,VLOOKUP($I5,'J6 - J17'!$D$12:$N$17,5,FALSE),VLOOKUP($I5,'J6 - J17'!$A$12:$N$17,7,FALSE))</f>
        <v>1</v>
      </c>
      <c r="AY5" s="7">
        <f>IF(ISERROR(VLOOKUP($I5,'J7 - J18'!$A$12:$N$17,2,FALSE))=TRUE,VLOOKUP($I5,'J7 - J18'!$D$12:$N$17,5,FALSE),VLOOKUP($I5,'J7 - J18'!$A$12:$N$17,7,FALSE))</f>
        <v>1</v>
      </c>
      <c r="AZ5" s="7">
        <f>IF(ISERROR(VLOOKUP($I5,'J8 - J19'!$A$12:$N$17,2,FALSE))=TRUE,VLOOKUP($I5,'J8 - J19'!$D$12:$N$17,5,FALSE),VLOOKUP($I5,'J8 - J19'!$A$12:$N$17,7,FALSE))</f>
        <v>0</v>
      </c>
      <c r="BA5" s="7">
        <f>IF(ISERROR(VLOOKUP($I5,'J9 - J20'!$A$12:$N$17,2,FALSE))=TRUE,VLOOKUP($I5,'J9 - J20'!$D$12:$N$17,5,FALSE),VLOOKUP($I5,'J9 - J20'!$A$12:$N$17,7,FALSE))</f>
        <v>0</v>
      </c>
      <c r="BB5" s="7">
        <f>IF(ISERROR(VLOOKUP($I5,'J10 - J21'!$A$12:$N$17,2,FALSE))=TRUE,VLOOKUP($I5,'J10 - J21'!$D$12:$N$17,5,FALSE),VLOOKUP($I5,'J10 - J21'!$A$12:$N$17,7,FALSE))</f>
        <v>0</v>
      </c>
      <c r="BC5" s="7">
        <f>IF(ISERROR(VLOOKUP($I5,'J11 - J22'!$A$12:$N$17,2,FALSE))=TRUE,VLOOKUP($I5,'J11 - J22'!$D$12:$N$17,5,FALSE),VLOOKUP($I5,'J11 - J22'!$A$12:$N$17,7,FALSE))</f>
        <v>0</v>
      </c>
      <c r="BD5" s="1">
        <v>20</v>
      </c>
    </row>
    <row r="6" spans="1:56" ht="20.25" customHeight="1">
      <c r="A6" s="6">
        <f t="shared" si="11"/>
        <v>1</v>
      </c>
      <c r="B6" s="6">
        <f t="shared" si="0"/>
        <v>1</v>
      </c>
      <c r="C6" s="6">
        <f t="shared" si="1"/>
        <v>6251100039</v>
      </c>
      <c r="D6" s="6">
        <f t="shared" si="12"/>
        <v>1</v>
      </c>
      <c r="E6" s="6">
        <f t="shared" si="2"/>
        <v>625110003920</v>
      </c>
      <c r="F6" s="6">
        <f t="shared" si="3"/>
        <v>1</v>
      </c>
      <c r="G6" s="6">
        <f t="shared" si="4"/>
        <v>1</v>
      </c>
      <c r="H6" s="6">
        <v>20</v>
      </c>
      <c r="I6" s="2" t="str">
        <f>Calendrier!A4</f>
        <v>Pierre Buffière 2</v>
      </c>
      <c r="J6" s="1">
        <f t="shared" si="5"/>
        <v>22</v>
      </c>
      <c r="K6" s="2">
        <f t="shared" si="13"/>
        <v>11</v>
      </c>
      <c r="L6" s="2">
        <f t="shared" si="6"/>
        <v>7</v>
      </c>
      <c r="M6" s="2">
        <f t="shared" si="7"/>
        <v>4</v>
      </c>
      <c r="N6" s="2">
        <f t="shared" si="8"/>
        <v>39</v>
      </c>
      <c r="O6" s="2">
        <f t="shared" si="14"/>
        <v>28</v>
      </c>
      <c r="P6" s="2">
        <f t="shared" si="15"/>
        <v>11</v>
      </c>
      <c r="Q6" s="2">
        <f aca="true" t="shared" si="25" ref="Q6:Q15">K6*4+L6*2+M6*1</f>
        <v>62</v>
      </c>
      <c r="R6" s="107"/>
      <c r="S6" s="2">
        <v>3</v>
      </c>
      <c r="T6" s="2">
        <f t="shared" si="9"/>
        <v>3</v>
      </c>
      <c r="U6" s="20">
        <f t="shared" si="16"/>
        <v>3</v>
      </c>
      <c r="V6" s="21" t="str">
        <f t="shared" si="10"/>
        <v>Saint Priest Taurion</v>
      </c>
      <c r="W6" s="22">
        <f t="shared" si="17"/>
        <v>59</v>
      </c>
      <c r="X6" s="22">
        <f t="shared" si="18"/>
        <v>22</v>
      </c>
      <c r="Y6" s="22">
        <f t="shared" si="19"/>
        <v>11</v>
      </c>
      <c r="Z6" s="22">
        <f t="shared" si="20"/>
        <v>4</v>
      </c>
      <c r="AA6" s="22">
        <f t="shared" si="21"/>
        <v>7</v>
      </c>
      <c r="AB6" s="22">
        <f t="shared" si="22"/>
        <v>51</v>
      </c>
      <c r="AC6" s="22">
        <f t="shared" si="23"/>
        <v>37</v>
      </c>
      <c r="AD6" s="23">
        <f t="shared" si="24"/>
        <v>14</v>
      </c>
      <c r="AF6" s="1">
        <v>4</v>
      </c>
      <c r="AH6" s="7">
        <f>IF(ISERROR(VLOOKUP($I6,'J1 - J12'!$A$3:$N$8,2,FALSE))=TRUE,VLOOKUP($I6,'J1 - J12'!$D$3:$N$8,5,FALSE),VLOOKUP($I6,'J1 - J12'!$A$3:$N$8,7,FALSE))</f>
        <v>0</v>
      </c>
      <c r="AI6" s="7">
        <f>IF(ISERROR(VLOOKUP($I6,'J2 - J13'!$A$3:$N$8,2,FALSE))=TRUE,VLOOKUP($I6,'J2 - J13'!$D$3:$N$8,5,FALSE),VLOOKUP($I6,'J2 - J13'!$A$3:$N$8,7,FALSE))</f>
        <v>1</v>
      </c>
      <c r="AJ6" s="7">
        <f>IF(ISERROR(VLOOKUP($I6,'J3 - J14'!$A$3:$N$8,2,FALSE))=TRUE,VLOOKUP($I6,'J3 - J14'!$D$3:$N$8,5,FALSE),VLOOKUP($I6,'J3 - J14'!$A$3:$N$8,7,FALSE))</f>
        <v>0</v>
      </c>
      <c r="AK6" s="7">
        <f>IF(ISERROR(VLOOKUP($I6,'J4 - J15'!$A$3:$N$8,2,FALSE))=TRUE,VLOOKUP($I6,'J4 - J15'!$D$3:$N$8,5,FALSE),VLOOKUP($I6,'J4 - J15'!$A$3:$N$8,7,FALSE))</f>
        <v>1</v>
      </c>
      <c r="AL6" s="7">
        <f>IF(ISERROR(VLOOKUP($I6,'J5 - J16'!$A$3:$N$8,2,FALSE))=TRUE,VLOOKUP($I6,'J5 - J16'!$D$3:$N$8,5,FALSE),VLOOKUP($I6,'J5 - J16'!$A$3:$N$8,7,FALSE))</f>
        <v>0</v>
      </c>
      <c r="AM6" s="7">
        <f>IF(ISERROR(VLOOKUP($I6,'J6 - J17'!$A$3:$N$8,2,FALSE))=TRUE,VLOOKUP($I6,'J6 - J17'!$D$3:$N$8,5,FALSE),VLOOKUP($I6,'J6 - J17'!$A$3:$N$8,7,FALSE))</f>
        <v>0</v>
      </c>
      <c r="AN6" s="7">
        <f>IF(ISERROR(VLOOKUP($I6,'J7 - J18'!$A$3:$N$8,2,FALSE))=TRUE,VLOOKUP($I6,'J7 - J18'!$D$3:$N$8,5,FALSE),VLOOKUP($I6,'J7 - J18'!$A$3:$N$8,7,FALSE))</f>
        <v>1</v>
      </c>
      <c r="AO6" s="7">
        <f>IF(ISERROR(VLOOKUP($I6,'J8 - J19'!$A$3:$N$8,2,FALSE))=TRUE,VLOOKUP($I6,'J8 - J19'!$D$3:$N$8,5,FALSE),VLOOKUP($I6,'J8 - J19'!$A$3:$N$8,7,FALSE))</f>
        <v>1</v>
      </c>
      <c r="AP6" s="7">
        <f>IF(ISERROR(VLOOKUP($I6,'J9 - J20'!$A$3:$N$8,2,FALSE))=TRUE,VLOOKUP($I6,'J9 - J20'!$D$3:$N$8,5,FALSE),VLOOKUP($I6,'J9 - J20'!$A$3:$N$8,7,FALSE))</f>
        <v>1</v>
      </c>
      <c r="AQ6" s="7">
        <f>IF(ISERROR(VLOOKUP($I6,'J10 - J21'!$A$3:$N$8,2,FALSE))=TRUE,VLOOKUP($I6,'J10 - J21'!$D$3:$N$8,5,FALSE),VLOOKUP($I6,'J10 - J21'!$A$3:$N$8,7,FALSE))</f>
        <v>1</v>
      </c>
      <c r="AR6" s="7">
        <f>IF(ISERROR(VLOOKUP($I6,'J11 - J22'!$A$3:$N$8,2,FALSE))=TRUE,VLOOKUP($I6,'J11 - J22'!$D$3:$N$8,5,FALSE),VLOOKUP($I6,'J11 - J22'!$A$3:$N$8,7,FALSE))</f>
        <v>0</v>
      </c>
      <c r="AS6" s="7">
        <f>IF(ISERROR(VLOOKUP($I6,'J1 - J12'!$A$12:$N$17,2,FALSE))=TRUE,VLOOKUP($I6,'J1 - J12'!$D$12:$N$17,5,FALSE),VLOOKUP($I6,'J1 - J12'!$A$12:$N$17,7,FALSE))</f>
        <v>0</v>
      </c>
      <c r="AT6" s="7">
        <f>IF(ISERROR(VLOOKUP($I6,'J2 - J13'!$A$12:$N$17,2,FALSE))=TRUE,VLOOKUP($I6,'J2 - J13'!$D$12:$N$17,5,FALSE),VLOOKUP($I6,'J2 - J13'!$A$12:$N$17,7,FALSE))</f>
        <v>1</v>
      </c>
      <c r="AU6" s="7">
        <f>IF(ISERROR(VLOOKUP($I6,'J3 - J14'!$A$12:$N$17,2,FALSE))=TRUE,VLOOKUP($I6,'J3 - J14'!$D$12:$N$17,5,FALSE),VLOOKUP($I6,'J3 - J14'!$A$12:$N$17,7,FALSE))</f>
        <v>0</v>
      </c>
      <c r="AV6" s="7">
        <f>IF(ISERROR(VLOOKUP($I6,'J4 - J15'!$A$12:$N$17,2,FALSE))=TRUE,VLOOKUP($I6,'J4 - J15'!$D$12:$N$17,5,FALSE),VLOOKUP($I6,'J4 - J15'!$A$12:$N$17,7,FALSE))</f>
        <v>1</v>
      </c>
      <c r="AW6" s="7">
        <f>IF(ISERROR(VLOOKUP($I6,'J5 - J16'!$A$12:$N$17,2,FALSE))=TRUE,VLOOKUP($I6,'J5 - J16'!$D$12:$N$17,5,FALSE),VLOOKUP($I6,'J5 - J16'!$A$12:$N$17,7,FALSE))</f>
        <v>1</v>
      </c>
      <c r="AX6" s="7">
        <f>IF(ISERROR(VLOOKUP($I6,'J6 - J17'!$A$12:$N$17,2,FALSE))=TRUE,VLOOKUP($I6,'J6 - J17'!$D$12:$N$17,5,FALSE),VLOOKUP($I6,'J6 - J17'!$A$12:$N$17,7,FALSE))</f>
        <v>1</v>
      </c>
      <c r="AY6" s="7">
        <f>IF(ISERROR(VLOOKUP($I6,'J7 - J18'!$A$12:$N$17,2,FALSE))=TRUE,VLOOKUP($I6,'J7 - J18'!$D$12:$N$17,5,FALSE),VLOOKUP($I6,'J7 - J18'!$A$12:$N$17,7,FALSE))</f>
        <v>0</v>
      </c>
      <c r="AZ6" s="7">
        <f>IF(ISERROR(VLOOKUP($I6,'J8 - J19'!$A$12:$N$17,2,FALSE))=TRUE,VLOOKUP($I6,'J8 - J19'!$D$12:$N$17,5,FALSE),VLOOKUP($I6,'J8 - J19'!$A$12:$N$17,7,FALSE))</f>
        <v>0</v>
      </c>
      <c r="BA6" s="7">
        <f>IF(ISERROR(VLOOKUP($I6,'J9 - J20'!$A$12:$N$17,2,FALSE))=TRUE,VLOOKUP($I6,'J9 - J20'!$D$12:$N$17,5,FALSE),VLOOKUP($I6,'J9 - J20'!$A$12:$N$17,7,FALSE))</f>
        <v>0</v>
      </c>
      <c r="BB6" s="7">
        <f>IF(ISERROR(VLOOKUP($I6,'J10 - J21'!$A$12:$N$17,2,FALSE))=TRUE,VLOOKUP($I6,'J10 - J21'!$D$12:$N$17,5,FALSE),VLOOKUP($I6,'J10 - J21'!$A$12:$N$17,7,FALSE))</f>
        <v>0</v>
      </c>
      <c r="BC6" s="7">
        <f>IF(ISERROR(VLOOKUP($I6,'J11 - J22'!$A$12:$N$17,2,FALSE))=TRUE,VLOOKUP($I6,'J11 - J22'!$D$12:$N$17,5,FALSE),VLOOKUP($I6,'J11 - J22'!$A$12:$N$17,7,FALSE))</f>
        <v>1</v>
      </c>
      <c r="BD6" s="1">
        <v>21</v>
      </c>
    </row>
    <row r="7" spans="1:56" ht="20.25" customHeight="1">
      <c r="A7" s="6">
        <f t="shared" si="11"/>
        <v>10</v>
      </c>
      <c r="B7" s="6">
        <f t="shared" si="0"/>
        <v>1</v>
      </c>
      <c r="C7" s="6">
        <f t="shared" si="1"/>
        <v>4447500028</v>
      </c>
      <c r="D7" s="6">
        <f t="shared" si="12"/>
        <v>10</v>
      </c>
      <c r="E7" s="6">
        <f t="shared" si="2"/>
        <v>444750002818</v>
      </c>
      <c r="F7" s="6">
        <f t="shared" si="3"/>
        <v>10</v>
      </c>
      <c r="G7" s="6">
        <f t="shared" si="4"/>
        <v>10</v>
      </c>
      <c r="H7" s="6">
        <v>18</v>
      </c>
      <c r="I7" s="2" t="str">
        <f>Calendrier!A5</f>
        <v>Limoges Lafarge 2</v>
      </c>
      <c r="J7" s="1">
        <f t="shared" si="5"/>
        <v>22</v>
      </c>
      <c r="K7" s="2">
        <f t="shared" si="13"/>
        <v>6</v>
      </c>
      <c r="L7" s="2">
        <f t="shared" si="6"/>
        <v>4</v>
      </c>
      <c r="M7" s="2">
        <f t="shared" si="7"/>
        <v>12</v>
      </c>
      <c r="N7" s="2">
        <f t="shared" si="8"/>
        <v>28</v>
      </c>
      <c r="O7" s="2">
        <f t="shared" si="14"/>
        <v>53</v>
      </c>
      <c r="P7" s="2">
        <f t="shared" si="15"/>
        <v>-25</v>
      </c>
      <c r="Q7" s="2">
        <f>K7*4+L7*2+M7*1</f>
        <v>44</v>
      </c>
      <c r="R7" s="107"/>
      <c r="S7" s="2">
        <v>4</v>
      </c>
      <c r="T7" s="2">
        <f t="shared" si="9"/>
        <v>4</v>
      </c>
      <c r="U7" s="16">
        <f t="shared" si="16"/>
        <v>4</v>
      </c>
      <c r="V7" s="17" t="str">
        <f t="shared" si="10"/>
        <v>Eymoutiers</v>
      </c>
      <c r="W7" s="18">
        <f t="shared" si="17"/>
        <v>59</v>
      </c>
      <c r="X7" s="18">
        <f t="shared" si="18"/>
        <v>22</v>
      </c>
      <c r="Y7" s="18">
        <f t="shared" si="19"/>
        <v>11</v>
      </c>
      <c r="Z7" s="18">
        <f t="shared" si="20"/>
        <v>4</v>
      </c>
      <c r="AA7" s="18">
        <f t="shared" si="21"/>
        <v>7</v>
      </c>
      <c r="AB7" s="18">
        <f t="shared" si="22"/>
        <v>37</v>
      </c>
      <c r="AC7" s="18">
        <f t="shared" si="23"/>
        <v>33</v>
      </c>
      <c r="AD7" s="19">
        <f t="shared" si="24"/>
        <v>4</v>
      </c>
      <c r="AF7" s="1">
        <v>5</v>
      </c>
      <c r="AH7" s="7">
        <f>IF(ISERROR(VLOOKUP($I7,'J1 - J12'!$A$3:$N$8,2,FALSE))=TRUE,VLOOKUP($I7,'J1 - J12'!$D$3:$N$8,5,FALSE),VLOOKUP($I7,'J1 - J12'!$A$3:$N$8,7,FALSE))</f>
        <v>0</v>
      </c>
      <c r="AI7" s="7">
        <f>IF(ISERROR(VLOOKUP($I7,'J2 - J13'!$A$3:$N$8,2,FALSE))=TRUE,VLOOKUP($I7,'J2 - J13'!$D$3:$N$8,5,FALSE),VLOOKUP($I7,'J2 - J13'!$A$3:$N$8,7,FALSE))</f>
        <v>1</v>
      </c>
      <c r="AJ7" s="7">
        <f>IF(ISERROR(VLOOKUP($I7,'J3 - J14'!$A$3:$N$8,2,FALSE))=TRUE,VLOOKUP($I7,'J3 - J14'!$D$3:$N$8,5,FALSE),VLOOKUP($I7,'J3 - J14'!$A$3:$N$8,7,FALSE))</f>
        <v>1</v>
      </c>
      <c r="AK7" s="7">
        <f>IF(ISERROR(VLOOKUP($I7,'J4 - J15'!$A$3:$N$8,2,FALSE))=TRUE,VLOOKUP($I7,'J4 - J15'!$D$3:$N$8,5,FALSE),VLOOKUP($I7,'J4 - J15'!$A$3:$N$8,7,FALSE))</f>
        <v>0</v>
      </c>
      <c r="AL7" s="7">
        <f>IF(ISERROR(VLOOKUP($I7,'J5 - J16'!$A$3:$N$8,2,FALSE))=TRUE,VLOOKUP($I7,'J5 - J16'!$D$3:$N$8,5,FALSE),VLOOKUP($I7,'J5 - J16'!$A$3:$N$8,7,FALSE))</f>
        <v>1</v>
      </c>
      <c r="AM7" s="7">
        <f>IF(ISERROR(VLOOKUP($I7,'J6 - J17'!$A$3:$N$8,2,FALSE))=TRUE,VLOOKUP($I7,'J6 - J17'!$D$3:$N$8,5,FALSE),VLOOKUP($I7,'J6 - J17'!$A$3:$N$8,7,FALSE))</f>
        <v>1</v>
      </c>
      <c r="AN7" s="7">
        <f>IF(ISERROR(VLOOKUP($I7,'J7 - J18'!$A$3:$N$8,2,FALSE))=TRUE,VLOOKUP($I7,'J7 - J18'!$D$3:$N$8,5,FALSE),VLOOKUP($I7,'J7 - J18'!$A$3:$N$8,7,FALSE))</f>
        <v>0</v>
      </c>
      <c r="AO7" s="7">
        <f>IF(ISERROR(VLOOKUP($I7,'J8 - J19'!$A$3:$N$8,2,FALSE))=TRUE,VLOOKUP($I7,'J8 - J19'!$D$3:$N$8,5,FALSE),VLOOKUP($I7,'J8 - J19'!$A$3:$N$8,7,FALSE))</f>
        <v>0</v>
      </c>
      <c r="AP7" s="7">
        <f>IF(ISERROR(VLOOKUP($I7,'J9 - J20'!$A$3:$N$8,2,FALSE))=TRUE,VLOOKUP($I7,'J9 - J20'!$D$3:$N$8,5,FALSE),VLOOKUP($I7,'J9 - J20'!$A$3:$N$8,7,FALSE))</f>
        <v>0</v>
      </c>
      <c r="AQ7" s="7">
        <f>IF(ISERROR(VLOOKUP($I7,'J10 - J21'!$A$3:$N$8,2,FALSE))=TRUE,VLOOKUP($I7,'J10 - J21'!$D$3:$N$8,5,FALSE),VLOOKUP($I7,'J10 - J21'!$A$3:$N$8,7,FALSE))</f>
        <v>0</v>
      </c>
      <c r="AR7" s="7">
        <f>IF(ISERROR(VLOOKUP($I7,'J11 - J22'!$A$3:$N$8,2,FALSE))=TRUE,VLOOKUP($I7,'J11 - J22'!$D$3:$N$8,5,FALSE),VLOOKUP($I7,'J11 - J22'!$A$3:$N$8,7,FALSE))</f>
        <v>0</v>
      </c>
      <c r="AS7" s="7">
        <f>IF(ISERROR(VLOOKUP($I7,'J1 - J12'!$A$12:$N$17,2,FALSE))=TRUE,VLOOKUP($I7,'J1 - J12'!$D$12:$N$17,5,FALSE),VLOOKUP($I7,'J1 - J12'!$A$12:$N$17,7,FALSE))</f>
        <v>0</v>
      </c>
      <c r="AT7" s="7">
        <f>IF(ISERROR(VLOOKUP($I7,'J2 - J13'!$A$12:$N$17,2,FALSE))=TRUE,VLOOKUP($I7,'J2 - J13'!$D$12:$N$17,5,FALSE),VLOOKUP($I7,'J2 - J13'!$A$12:$N$17,7,FALSE))</f>
        <v>1</v>
      </c>
      <c r="AU7" s="7">
        <f>IF(ISERROR(VLOOKUP($I7,'J3 - J14'!$A$12:$N$17,2,FALSE))=TRUE,VLOOKUP($I7,'J3 - J14'!$D$12:$N$17,5,FALSE),VLOOKUP($I7,'J3 - J14'!$A$12:$N$17,7,FALSE))</f>
        <v>0</v>
      </c>
      <c r="AV7" s="7">
        <f>IF(ISERROR(VLOOKUP($I7,'J4 - J15'!$A$12:$N$17,2,FALSE))=TRUE,VLOOKUP($I7,'J4 - J15'!$D$12:$N$17,5,FALSE),VLOOKUP($I7,'J4 - J15'!$A$12:$N$17,7,FALSE))</f>
        <v>0</v>
      </c>
      <c r="AW7" s="7">
        <f>IF(ISERROR(VLOOKUP($I7,'J5 - J16'!$A$12:$N$17,2,FALSE))=TRUE,VLOOKUP($I7,'J5 - J16'!$D$12:$N$17,5,FALSE),VLOOKUP($I7,'J5 - J16'!$A$12:$N$17,7,FALSE))</f>
        <v>0</v>
      </c>
      <c r="AX7" s="7">
        <f>IF(ISERROR(VLOOKUP($I7,'J6 - J17'!$A$12:$N$17,2,FALSE))=TRUE,VLOOKUP($I7,'J6 - J17'!$D$12:$N$17,5,FALSE),VLOOKUP($I7,'J6 - J17'!$A$12:$N$17,7,FALSE))</f>
        <v>0</v>
      </c>
      <c r="AY7" s="7">
        <f>IF(ISERROR(VLOOKUP($I7,'J7 - J18'!$A$12:$N$17,2,FALSE))=TRUE,VLOOKUP($I7,'J7 - J18'!$D$12:$N$17,5,FALSE),VLOOKUP($I7,'J7 - J18'!$A$12:$N$17,7,FALSE))</f>
        <v>0</v>
      </c>
      <c r="AZ7" s="7">
        <f>IF(ISERROR(VLOOKUP($I7,'J8 - J19'!$A$12:$N$17,2,FALSE))=TRUE,VLOOKUP($I7,'J8 - J19'!$D$12:$N$17,5,FALSE),VLOOKUP($I7,'J8 - J19'!$A$12:$N$17,7,FALSE))</f>
        <v>1</v>
      </c>
      <c r="BA7" s="7">
        <f>IF(ISERROR(VLOOKUP($I7,'J9 - J20'!$A$12:$N$17,2,FALSE))=TRUE,VLOOKUP($I7,'J9 - J20'!$D$12:$N$17,5,FALSE),VLOOKUP($I7,'J9 - J20'!$A$12:$N$17,7,FALSE))</f>
        <v>0</v>
      </c>
      <c r="BB7" s="7">
        <f>IF(ISERROR(VLOOKUP($I7,'J10 - J21'!$A$12:$N$17,2,FALSE))=TRUE,VLOOKUP($I7,'J10 - J21'!$D$12:$N$17,5,FALSE),VLOOKUP($I7,'J10 - J21'!$A$12:$N$17,7,FALSE))</f>
        <v>0</v>
      </c>
      <c r="BC7" s="7">
        <f>IF(ISERROR(VLOOKUP($I7,'J11 - J22'!$A$12:$N$17,2,FALSE))=TRUE,VLOOKUP($I7,'J11 - J22'!$D$12:$N$17,5,FALSE),VLOOKUP($I7,'J11 - J22'!$A$12:$N$17,7,FALSE))</f>
        <v>0</v>
      </c>
      <c r="BD7" s="1">
        <v>22</v>
      </c>
    </row>
    <row r="8" spans="1:56" ht="20.25" customHeight="1">
      <c r="A8" s="6">
        <f t="shared" si="11"/>
        <v>5</v>
      </c>
      <c r="B8" s="6">
        <f t="shared" si="0"/>
        <v>1</v>
      </c>
      <c r="C8" s="6">
        <f t="shared" si="1"/>
        <v>5450100032</v>
      </c>
      <c r="D8" s="6">
        <f t="shared" si="12"/>
        <v>6</v>
      </c>
      <c r="E8" s="6">
        <f t="shared" si="2"/>
        <v>545010003216</v>
      </c>
      <c r="F8" s="6">
        <f t="shared" si="3"/>
        <v>6</v>
      </c>
      <c r="G8" s="6">
        <f t="shared" si="4"/>
        <v>6</v>
      </c>
      <c r="H8" s="6">
        <v>16</v>
      </c>
      <c r="I8" s="2" t="str">
        <f>Calendrier!A6</f>
        <v>Nexon</v>
      </c>
      <c r="J8" s="1">
        <f t="shared" si="5"/>
        <v>22</v>
      </c>
      <c r="K8" s="2">
        <f t="shared" si="13"/>
        <v>9</v>
      </c>
      <c r="L8" s="2">
        <f t="shared" si="6"/>
        <v>5</v>
      </c>
      <c r="M8" s="2">
        <f t="shared" si="7"/>
        <v>8</v>
      </c>
      <c r="N8" s="2">
        <f t="shared" si="8"/>
        <v>32</v>
      </c>
      <c r="O8" s="2">
        <f t="shared" si="14"/>
        <v>31</v>
      </c>
      <c r="P8" s="2">
        <f t="shared" si="15"/>
        <v>1</v>
      </c>
      <c r="Q8" s="2">
        <f>K8*4+L8*2+M8*1</f>
        <v>54</v>
      </c>
      <c r="R8" s="107"/>
      <c r="S8" s="2">
        <v>5</v>
      </c>
      <c r="T8" s="2">
        <f t="shared" si="9"/>
        <v>5</v>
      </c>
      <c r="U8" s="20">
        <f t="shared" si="16"/>
        <v>5</v>
      </c>
      <c r="V8" s="21" t="str">
        <f t="shared" si="10"/>
        <v>Flavignac</v>
      </c>
      <c r="W8" s="22">
        <f t="shared" si="17"/>
        <v>54</v>
      </c>
      <c r="X8" s="22">
        <f t="shared" si="18"/>
        <v>22</v>
      </c>
      <c r="Y8" s="22">
        <f t="shared" si="19"/>
        <v>8</v>
      </c>
      <c r="Z8" s="22">
        <f t="shared" si="20"/>
        <v>8</v>
      </c>
      <c r="AA8" s="22">
        <f t="shared" si="21"/>
        <v>6</v>
      </c>
      <c r="AB8" s="22">
        <f t="shared" si="22"/>
        <v>47</v>
      </c>
      <c r="AC8" s="22">
        <f t="shared" si="23"/>
        <v>40</v>
      </c>
      <c r="AD8" s="23">
        <f t="shared" si="24"/>
        <v>7</v>
      </c>
      <c r="AF8" s="1">
        <v>6</v>
      </c>
      <c r="AH8" s="7">
        <f>IF(ISERROR(VLOOKUP($I8,'J1 - J12'!$A$3:$N$8,2,FALSE))=TRUE,VLOOKUP($I8,'J1 - J12'!$D$3:$N$8,5,FALSE),VLOOKUP($I8,'J1 - J12'!$A$3:$N$8,7,FALSE))</f>
        <v>0</v>
      </c>
      <c r="AI8" s="7">
        <f>IF(ISERROR(VLOOKUP($I8,'J2 - J13'!$A$3:$N$8,2,FALSE))=TRUE,VLOOKUP($I8,'J2 - J13'!$D$3:$N$8,5,FALSE),VLOOKUP($I8,'J2 - J13'!$A$3:$N$8,7,FALSE))</f>
        <v>1</v>
      </c>
      <c r="AJ8" s="7">
        <f>IF(ISERROR(VLOOKUP($I8,'J3 - J14'!$A$3:$N$8,2,FALSE))=TRUE,VLOOKUP($I8,'J3 - J14'!$D$3:$N$8,5,FALSE),VLOOKUP($I8,'J3 - J14'!$A$3:$N$8,7,FALSE))</f>
        <v>1</v>
      </c>
      <c r="AK8" s="7">
        <f>IF(ISERROR(VLOOKUP($I8,'J4 - J15'!$A$3:$N$8,2,FALSE))=TRUE,VLOOKUP($I8,'J4 - J15'!$D$3:$N$8,5,FALSE),VLOOKUP($I8,'J4 - J15'!$A$3:$N$8,7,FALSE))</f>
        <v>0</v>
      </c>
      <c r="AL8" s="7">
        <f>IF(ISERROR(VLOOKUP($I8,'J5 - J16'!$A$3:$N$8,2,FALSE))=TRUE,VLOOKUP($I8,'J5 - J16'!$D$3:$N$8,5,FALSE),VLOOKUP($I8,'J5 - J16'!$A$3:$N$8,7,FALSE))</f>
        <v>1</v>
      </c>
      <c r="AM8" s="7">
        <f>IF(ISERROR(VLOOKUP($I8,'J6 - J17'!$A$3:$N$8,2,FALSE))=TRUE,VLOOKUP($I8,'J6 - J17'!$D$3:$N$8,5,FALSE),VLOOKUP($I8,'J6 - J17'!$A$3:$N$8,7,FALSE))</f>
        <v>1</v>
      </c>
      <c r="AN8" s="7">
        <f>IF(ISERROR(VLOOKUP($I8,'J7 - J18'!$A$3:$N$8,2,FALSE))=TRUE,VLOOKUP($I8,'J7 - J18'!$D$3:$N$8,5,FALSE),VLOOKUP($I8,'J7 - J18'!$A$3:$N$8,7,FALSE))</f>
        <v>0</v>
      </c>
      <c r="AO8" s="7">
        <f>IF(ISERROR(VLOOKUP($I8,'J8 - J19'!$A$3:$N$8,2,FALSE))=TRUE,VLOOKUP($I8,'J8 - J19'!$D$3:$N$8,5,FALSE),VLOOKUP($I8,'J8 - J19'!$A$3:$N$8,7,FALSE))</f>
        <v>1</v>
      </c>
      <c r="AP8" s="7">
        <f>IF(ISERROR(VLOOKUP($I8,'J9 - J20'!$A$3:$N$8,2,FALSE))=TRUE,VLOOKUP($I8,'J9 - J20'!$D$3:$N$8,5,FALSE),VLOOKUP($I8,'J9 - J20'!$A$3:$N$8,7,FALSE))</f>
        <v>1</v>
      </c>
      <c r="AQ8" s="7">
        <f>IF(ISERROR(VLOOKUP($I8,'J10 - J21'!$A$3:$N$8,2,FALSE))=TRUE,VLOOKUP($I8,'J10 - J21'!$D$3:$N$8,5,FALSE),VLOOKUP($I8,'J10 - J21'!$A$3:$N$8,7,FALSE))</f>
        <v>0</v>
      </c>
      <c r="AR8" s="7">
        <f>IF(ISERROR(VLOOKUP($I8,'J11 - J22'!$A$3:$N$8,2,FALSE))=TRUE,VLOOKUP($I8,'J11 - J22'!$D$3:$N$8,5,FALSE),VLOOKUP($I8,'J11 - J22'!$A$3:$N$8,7,FALSE))</f>
        <v>1</v>
      </c>
      <c r="AS8" s="7">
        <f>IF(ISERROR(VLOOKUP($I8,'J1 - J12'!$A$12:$N$17,2,FALSE))=TRUE,VLOOKUP($I8,'J1 - J12'!$D$12:$N$17,5,FALSE),VLOOKUP($I8,'J1 - J12'!$A$12:$N$17,7,FALSE))</f>
        <v>0</v>
      </c>
      <c r="AT8" s="7">
        <f>IF(ISERROR(VLOOKUP($I8,'J2 - J13'!$A$12:$N$17,2,FALSE))=TRUE,VLOOKUP($I8,'J2 - J13'!$D$12:$N$17,5,FALSE),VLOOKUP($I8,'J2 - J13'!$A$12:$N$17,7,FALSE))</f>
        <v>0</v>
      </c>
      <c r="AU8" s="7">
        <f>IF(ISERROR(VLOOKUP($I8,'J3 - J14'!$A$12:$N$17,2,FALSE))=TRUE,VLOOKUP($I8,'J3 - J14'!$D$12:$N$17,5,FALSE),VLOOKUP($I8,'J3 - J14'!$A$12:$N$17,7,FALSE))</f>
        <v>1</v>
      </c>
      <c r="AV8" s="7">
        <f>IF(ISERROR(VLOOKUP($I8,'J4 - J15'!$A$12:$N$17,2,FALSE))=TRUE,VLOOKUP($I8,'J4 - J15'!$D$12:$N$17,5,FALSE),VLOOKUP($I8,'J4 - J15'!$A$12:$N$17,7,FALSE))</f>
        <v>1</v>
      </c>
      <c r="AW8" s="7">
        <f>IF(ISERROR(VLOOKUP($I8,'J5 - J16'!$A$12:$N$17,2,FALSE))=TRUE,VLOOKUP($I8,'J5 - J16'!$D$12:$N$17,5,FALSE),VLOOKUP($I8,'J5 - J16'!$A$12:$N$17,7,FALSE))</f>
        <v>0</v>
      </c>
      <c r="AX8" s="7">
        <f>IF(ISERROR(VLOOKUP($I8,'J6 - J17'!$A$12:$N$17,2,FALSE))=TRUE,VLOOKUP($I8,'J6 - J17'!$D$12:$N$17,5,FALSE),VLOOKUP($I8,'J6 - J17'!$A$12:$N$17,7,FALSE))</f>
        <v>0</v>
      </c>
      <c r="AY8" s="7">
        <f>IF(ISERROR(VLOOKUP($I8,'J7 - J18'!$A$12:$N$17,2,FALSE))=TRUE,VLOOKUP($I8,'J7 - J18'!$D$12:$N$17,5,FALSE),VLOOKUP($I8,'J7 - J18'!$A$12:$N$17,7,FALSE))</f>
        <v>0</v>
      </c>
      <c r="AZ8" s="7">
        <f>IF(ISERROR(VLOOKUP($I8,'J8 - J19'!$A$12:$N$17,2,FALSE))=TRUE,VLOOKUP($I8,'J8 - J19'!$D$12:$N$17,5,FALSE),VLOOKUP($I8,'J8 - J19'!$A$12:$N$17,7,FALSE))</f>
        <v>0</v>
      </c>
      <c r="BA8" s="7">
        <f>IF(ISERROR(VLOOKUP($I8,'J9 - J20'!$A$12:$N$17,2,FALSE))=TRUE,VLOOKUP($I8,'J9 - J20'!$D$12:$N$17,5,FALSE),VLOOKUP($I8,'J9 - J20'!$A$12:$N$17,7,FALSE))</f>
        <v>0</v>
      </c>
      <c r="BB8" s="7">
        <f>IF(ISERROR(VLOOKUP($I8,'J10 - J21'!$A$12:$N$17,2,FALSE))=TRUE,VLOOKUP($I8,'J10 - J21'!$D$12:$N$17,5,FALSE),VLOOKUP($I8,'J10 - J21'!$A$12:$N$17,7,FALSE))</f>
        <v>0</v>
      </c>
      <c r="BC8" s="7">
        <f>IF(ISERROR(VLOOKUP($I8,'J11 - J22'!$A$12:$N$17,2,FALSE))=TRUE,VLOOKUP($I8,'J11 - J22'!$D$12:$N$17,5,FALSE),VLOOKUP($I8,'J11 - J22'!$A$12:$N$17,7,FALSE))</f>
        <v>0</v>
      </c>
      <c r="BD8" s="1">
        <v>23</v>
      </c>
    </row>
    <row r="9" spans="1:56" ht="20.25" customHeight="1">
      <c r="A9" s="6">
        <f t="shared" si="11"/>
        <v>5</v>
      </c>
      <c r="B9" s="6">
        <f t="shared" si="0"/>
        <v>1</v>
      </c>
      <c r="C9" s="6">
        <f t="shared" si="1"/>
        <v>5450700047</v>
      </c>
      <c r="D9" s="6">
        <f t="shared" si="12"/>
        <v>5</v>
      </c>
      <c r="E9" s="6">
        <f t="shared" si="2"/>
        <v>545070004714</v>
      </c>
      <c r="F9" s="6">
        <f t="shared" si="3"/>
        <v>5</v>
      </c>
      <c r="G9" s="6">
        <f t="shared" si="4"/>
        <v>5</v>
      </c>
      <c r="H9" s="6">
        <v>14</v>
      </c>
      <c r="I9" s="2" t="str">
        <f>Calendrier!A7</f>
        <v>Flavignac</v>
      </c>
      <c r="J9" s="1">
        <f t="shared" si="5"/>
        <v>22</v>
      </c>
      <c r="K9" s="2">
        <f t="shared" si="13"/>
        <v>8</v>
      </c>
      <c r="L9" s="2">
        <f t="shared" si="6"/>
        <v>8</v>
      </c>
      <c r="M9" s="2">
        <f t="shared" si="7"/>
        <v>6</v>
      </c>
      <c r="N9" s="2">
        <f t="shared" si="8"/>
        <v>47</v>
      </c>
      <c r="O9" s="2">
        <f t="shared" si="14"/>
        <v>40</v>
      </c>
      <c r="P9" s="2">
        <f t="shared" si="15"/>
        <v>7</v>
      </c>
      <c r="Q9" s="2">
        <f t="shared" si="25"/>
        <v>54</v>
      </c>
      <c r="R9" s="107"/>
      <c r="S9" s="2">
        <v>6</v>
      </c>
      <c r="T9" s="2">
        <f t="shared" si="9"/>
        <v>6</v>
      </c>
      <c r="U9" s="16">
        <f t="shared" si="16"/>
        <v>6</v>
      </c>
      <c r="V9" s="17" t="str">
        <f t="shared" si="10"/>
        <v>Nexon</v>
      </c>
      <c r="W9" s="18">
        <f t="shared" si="17"/>
        <v>54</v>
      </c>
      <c r="X9" s="18">
        <f t="shared" si="18"/>
        <v>22</v>
      </c>
      <c r="Y9" s="18">
        <f t="shared" si="19"/>
        <v>9</v>
      </c>
      <c r="Z9" s="18">
        <f t="shared" si="20"/>
        <v>5</v>
      </c>
      <c r="AA9" s="18">
        <f t="shared" si="21"/>
        <v>8</v>
      </c>
      <c r="AB9" s="18">
        <f t="shared" si="22"/>
        <v>32</v>
      </c>
      <c r="AC9" s="18">
        <f t="shared" si="23"/>
        <v>31</v>
      </c>
      <c r="AD9" s="19">
        <f t="shared" si="24"/>
        <v>1</v>
      </c>
      <c r="AF9" s="1">
        <v>7</v>
      </c>
      <c r="AH9" s="7">
        <f>IF(ISERROR(VLOOKUP($I9,'J1 - J12'!$A$3:$N$8,2,FALSE))=TRUE,VLOOKUP($I9,'J1 - J12'!$D$3:$N$8,5,FALSE),VLOOKUP($I9,'J1 - J12'!$A$3:$N$8,7,FALSE))</f>
        <v>1</v>
      </c>
      <c r="AI9" s="7">
        <f>IF(ISERROR(VLOOKUP($I9,'J2 - J13'!$A$3:$N$8,2,FALSE))=TRUE,VLOOKUP($I9,'J2 - J13'!$D$3:$N$8,5,FALSE),VLOOKUP($I9,'J2 - J13'!$A$3:$N$8,7,FALSE))</f>
        <v>0</v>
      </c>
      <c r="AJ9" s="7">
        <f>IF(ISERROR(VLOOKUP($I9,'J3 - J14'!$A$3:$N$8,2,FALSE))=TRUE,VLOOKUP($I9,'J3 - J14'!$D$3:$N$8,5,FALSE),VLOOKUP($I9,'J3 - J14'!$A$3:$N$8,7,FALSE))</f>
        <v>0</v>
      </c>
      <c r="AK9" s="7">
        <f>IF(ISERROR(VLOOKUP($I9,'J4 - J15'!$A$3:$N$8,2,FALSE))=TRUE,VLOOKUP($I9,'J4 - J15'!$D$3:$N$8,5,FALSE),VLOOKUP($I9,'J4 - J15'!$A$3:$N$8,7,FALSE))</f>
        <v>0</v>
      </c>
      <c r="AL9" s="7">
        <f>IF(ISERROR(VLOOKUP($I9,'J5 - J16'!$A$3:$N$8,2,FALSE))=TRUE,VLOOKUP($I9,'J5 - J16'!$D$3:$N$8,5,FALSE),VLOOKUP($I9,'J5 - J16'!$A$3:$N$8,7,FALSE))</f>
        <v>0</v>
      </c>
      <c r="AM9" s="7">
        <f>IF(ISERROR(VLOOKUP($I9,'J6 - J17'!$A$3:$N$8,2,FALSE))=TRUE,VLOOKUP($I9,'J6 - J17'!$D$3:$N$8,5,FALSE),VLOOKUP($I9,'J6 - J17'!$A$3:$N$8,7,FALSE))</f>
        <v>0</v>
      </c>
      <c r="AN9" s="7">
        <f>IF(ISERROR(VLOOKUP($I9,'J7 - J18'!$A$3:$N$8,2,FALSE))=TRUE,VLOOKUP($I9,'J7 - J18'!$D$3:$N$8,5,FALSE),VLOOKUP($I9,'J7 - J18'!$A$3:$N$8,7,FALSE))</f>
        <v>0</v>
      </c>
      <c r="AO9" s="7">
        <f>IF(ISERROR(VLOOKUP($I9,'J8 - J19'!$A$3:$N$8,2,FALSE))=TRUE,VLOOKUP($I9,'J8 - J19'!$D$3:$N$8,5,FALSE),VLOOKUP($I9,'J8 - J19'!$A$3:$N$8,7,FALSE))</f>
        <v>0</v>
      </c>
      <c r="AP9" s="7">
        <f>IF(ISERROR(VLOOKUP($I9,'J9 - J20'!$A$3:$N$8,2,FALSE))=TRUE,VLOOKUP($I9,'J9 - J20'!$D$3:$N$8,5,FALSE),VLOOKUP($I9,'J9 - J20'!$A$3:$N$8,7,FALSE))</f>
        <v>0</v>
      </c>
      <c r="AQ9" s="7">
        <f>IF(ISERROR(VLOOKUP($I9,'J10 - J21'!$A$3:$N$8,2,FALSE))=TRUE,VLOOKUP($I9,'J10 - J21'!$D$3:$N$8,5,FALSE),VLOOKUP($I9,'J10 - J21'!$A$3:$N$8,7,FALSE))</f>
        <v>0</v>
      </c>
      <c r="AR9" s="7">
        <f>IF(ISERROR(VLOOKUP($I9,'J11 - J22'!$A$3:$N$8,2,FALSE))=TRUE,VLOOKUP($I9,'J11 - J22'!$D$3:$N$8,5,FALSE),VLOOKUP($I9,'J11 - J22'!$A$3:$N$8,7,FALSE))</f>
        <v>1</v>
      </c>
      <c r="AS9" s="7">
        <f>IF(ISERROR(VLOOKUP($I9,'J1 - J12'!$A$12:$N$17,2,FALSE))=TRUE,VLOOKUP($I9,'J1 - J12'!$D$12:$N$17,5,FALSE),VLOOKUP($I9,'J1 - J12'!$A$12:$N$17,7,FALSE))</f>
        <v>1</v>
      </c>
      <c r="AT9" s="7">
        <f>IF(ISERROR(VLOOKUP($I9,'J2 - J13'!$A$12:$N$17,2,FALSE))=TRUE,VLOOKUP($I9,'J2 - J13'!$D$12:$N$17,5,FALSE),VLOOKUP($I9,'J2 - J13'!$A$12:$N$17,7,FALSE))</f>
        <v>0</v>
      </c>
      <c r="AU9" s="7">
        <f>IF(ISERROR(VLOOKUP($I9,'J3 - J14'!$A$12:$N$17,2,FALSE))=TRUE,VLOOKUP($I9,'J3 - J14'!$D$12:$N$17,5,FALSE),VLOOKUP($I9,'J3 - J14'!$A$12:$N$17,7,FALSE))</f>
        <v>1</v>
      </c>
      <c r="AV9" s="7">
        <f>IF(ISERROR(VLOOKUP($I9,'J4 - J15'!$A$12:$N$17,2,FALSE))=TRUE,VLOOKUP($I9,'J4 - J15'!$D$12:$N$17,5,FALSE),VLOOKUP($I9,'J4 - J15'!$A$12:$N$17,7,FALSE))</f>
        <v>1</v>
      </c>
      <c r="AW9" s="7">
        <f>IF(ISERROR(VLOOKUP($I9,'J5 - J16'!$A$12:$N$17,2,FALSE))=TRUE,VLOOKUP($I9,'J5 - J16'!$D$12:$N$17,5,FALSE),VLOOKUP($I9,'J5 - J16'!$A$12:$N$17,7,FALSE))</f>
        <v>0</v>
      </c>
      <c r="AX9" s="7">
        <f>IF(ISERROR(VLOOKUP($I9,'J6 - J17'!$A$12:$N$17,2,FALSE))=TRUE,VLOOKUP($I9,'J6 - J17'!$D$12:$N$17,5,FALSE),VLOOKUP($I9,'J6 - J17'!$A$12:$N$17,7,FALSE))</f>
        <v>1</v>
      </c>
      <c r="AY9" s="7">
        <f>IF(ISERROR(VLOOKUP($I9,'J7 - J18'!$A$12:$N$17,2,FALSE))=TRUE,VLOOKUP($I9,'J7 - J18'!$D$12:$N$17,5,FALSE),VLOOKUP($I9,'J7 - J18'!$A$12:$N$17,7,FALSE))</f>
        <v>1</v>
      </c>
      <c r="AZ9" s="7">
        <f>IF(ISERROR(VLOOKUP($I9,'J8 - J19'!$A$12:$N$17,2,FALSE))=TRUE,VLOOKUP($I9,'J8 - J19'!$D$12:$N$17,5,FALSE),VLOOKUP($I9,'J8 - J19'!$A$12:$N$17,7,FALSE))</f>
        <v>0</v>
      </c>
      <c r="BA9" s="7">
        <f>IF(ISERROR(VLOOKUP($I9,'J9 - J20'!$A$12:$N$17,2,FALSE))=TRUE,VLOOKUP($I9,'J9 - J20'!$D$12:$N$17,5,FALSE),VLOOKUP($I9,'J9 - J20'!$A$12:$N$17,7,FALSE))</f>
        <v>0</v>
      </c>
      <c r="BB9" s="7">
        <f>IF(ISERROR(VLOOKUP($I9,'J10 - J21'!$A$12:$N$17,2,FALSE))=TRUE,VLOOKUP($I9,'J10 - J21'!$D$12:$N$17,5,FALSE),VLOOKUP($I9,'J10 - J21'!$A$12:$N$17,7,FALSE))</f>
        <v>1</v>
      </c>
      <c r="BC9" s="7">
        <f>IF(ISERROR(VLOOKUP($I9,'J11 - J22'!$A$12:$N$17,2,FALSE))=TRUE,VLOOKUP($I9,'J11 - J22'!$D$12:$N$17,5,FALSE),VLOOKUP($I9,'J11 - J22'!$A$12:$N$17,7,FALSE))</f>
        <v>0</v>
      </c>
      <c r="BD9" s="1">
        <v>24</v>
      </c>
    </row>
    <row r="10" spans="1:56" ht="20.25" customHeight="1">
      <c r="A10" s="6">
        <f t="shared" si="11"/>
        <v>7</v>
      </c>
      <c r="B10" s="6">
        <f t="shared" si="0"/>
        <v>1</v>
      </c>
      <c r="C10" s="6">
        <f t="shared" si="1"/>
        <v>5349600039</v>
      </c>
      <c r="D10" s="6">
        <f t="shared" si="12"/>
        <v>7</v>
      </c>
      <c r="E10" s="6">
        <f t="shared" si="2"/>
        <v>534960003912</v>
      </c>
      <c r="F10" s="6">
        <f t="shared" si="3"/>
        <v>7</v>
      </c>
      <c r="G10" s="6">
        <f t="shared" si="4"/>
        <v>7</v>
      </c>
      <c r="H10" s="6">
        <v>12</v>
      </c>
      <c r="I10" s="2" t="str">
        <f>Calendrier!A8</f>
        <v>Oradour sur Vayres</v>
      </c>
      <c r="J10" s="1">
        <f t="shared" si="5"/>
        <v>22</v>
      </c>
      <c r="K10" s="2">
        <f t="shared" si="13"/>
        <v>8</v>
      </c>
      <c r="L10" s="2">
        <f t="shared" si="6"/>
        <v>7</v>
      </c>
      <c r="M10" s="2">
        <f t="shared" si="7"/>
        <v>7</v>
      </c>
      <c r="N10" s="2">
        <f t="shared" si="8"/>
        <v>39</v>
      </c>
      <c r="O10" s="2">
        <f t="shared" si="14"/>
        <v>43</v>
      </c>
      <c r="P10" s="2">
        <f t="shared" si="15"/>
        <v>-4</v>
      </c>
      <c r="Q10" s="2">
        <f t="shared" si="25"/>
        <v>53</v>
      </c>
      <c r="R10" s="107"/>
      <c r="S10" s="2">
        <v>7</v>
      </c>
      <c r="T10" s="2">
        <f t="shared" si="9"/>
        <v>7</v>
      </c>
      <c r="U10" s="20">
        <f t="shared" si="16"/>
        <v>7</v>
      </c>
      <c r="V10" s="21" t="str">
        <f t="shared" si="10"/>
        <v>Oradour sur Vayres</v>
      </c>
      <c r="W10" s="22">
        <f t="shared" si="17"/>
        <v>53</v>
      </c>
      <c r="X10" s="22">
        <f t="shared" si="18"/>
        <v>22</v>
      </c>
      <c r="Y10" s="22">
        <f t="shared" si="19"/>
        <v>8</v>
      </c>
      <c r="Z10" s="22">
        <f t="shared" si="20"/>
        <v>7</v>
      </c>
      <c r="AA10" s="22">
        <f t="shared" si="21"/>
        <v>7</v>
      </c>
      <c r="AB10" s="22">
        <f t="shared" si="22"/>
        <v>39</v>
      </c>
      <c r="AC10" s="22">
        <f t="shared" si="23"/>
        <v>43</v>
      </c>
      <c r="AD10" s="23">
        <f t="shared" si="24"/>
        <v>-4</v>
      </c>
      <c r="AF10" s="1">
        <v>8</v>
      </c>
      <c r="AH10" s="7">
        <f>IF(ISERROR(VLOOKUP($I10,'J1 - J12'!$A$3:$N$8,2,FALSE))=TRUE,VLOOKUP($I10,'J1 - J12'!$D$3:$N$8,5,FALSE),VLOOKUP($I10,'J1 - J12'!$A$3:$N$8,7,FALSE))</f>
        <v>0</v>
      </c>
      <c r="AI10" s="7">
        <f>IF(ISERROR(VLOOKUP($I10,'J2 - J13'!$A$3:$N$8,2,FALSE))=TRUE,VLOOKUP($I10,'J2 - J13'!$D$3:$N$8,5,FALSE),VLOOKUP($I10,'J2 - J13'!$A$3:$N$8,7,FALSE))</f>
        <v>0</v>
      </c>
      <c r="AJ10" s="7">
        <f>IF(ISERROR(VLOOKUP($I10,'J3 - J14'!$A$3:$N$8,2,FALSE))=TRUE,VLOOKUP($I10,'J3 - J14'!$D$3:$N$8,5,FALSE),VLOOKUP($I10,'J3 - J14'!$A$3:$N$8,7,FALSE))</f>
        <v>1</v>
      </c>
      <c r="AK10" s="7">
        <f>IF(ISERROR(VLOOKUP($I10,'J4 - J15'!$A$3:$N$8,2,FALSE))=TRUE,VLOOKUP($I10,'J4 - J15'!$D$3:$N$8,5,FALSE),VLOOKUP($I10,'J4 - J15'!$A$3:$N$8,7,FALSE))</f>
        <v>0</v>
      </c>
      <c r="AL10" s="7">
        <f>IF(ISERROR(VLOOKUP($I10,'J5 - J16'!$A$3:$N$8,2,FALSE))=TRUE,VLOOKUP($I10,'J5 - J16'!$D$3:$N$8,5,FALSE),VLOOKUP($I10,'J5 - J16'!$A$3:$N$8,7,FALSE))</f>
        <v>0</v>
      </c>
      <c r="AM10" s="7">
        <f>IF(ISERROR(VLOOKUP($I10,'J6 - J17'!$A$3:$N$8,2,FALSE))=TRUE,VLOOKUP($I10,'J6 - J17'!$D$3:$N$8,5,FALSE),VLOOKUP($I10,'J6 - J17'!$A$3:$N$8,7,FALSE))</f>
        <v>0</v>
      </c>
      <c r="AN10" s="7">
        <f>IF(ISERROR(VLOOKUP($I10,'J7 - J18'!$A$3:$N$8,2,FALSE))=TRUE,VLOOKUP($I10,'J7 - J18'!$D$3:$N$8,5,FALSE),VLOOKUP($I10,'J7 - J18'!$A$3:$N$8,7,FALSE))</f>
        <v>0</v>
      </c>
      <c r="AO10" s="7">
        <f>IF(ISERROR(VLOOKUP($I10,'J8 - J19'!$A$3:$N$8,2,FALSE))=TRUE,VLOOKUP($I10,'J8 - J19'!$D$3:$N$8,5,FALSE),VLOOKUP($I10,'J8 - J19'!$A$3:$N$8,7,FALSE))</f>
        <v>0</v>
      </c>
      <c r="AP10" s="7">
        <f>IF(ISERROR(VLOOKUP($I10,'J9 - J20'!$A$3:$N$8,2,FALSE))=TRUE,VLOOKUP($I10,'J9 - J20'!$D$3:$N$8,5,FALSE),VLOOKUP($I10,'J9 - J20'!$A$3:$N$8,7,FALSE))</f>
        <v>0</v>
      </c>
      <c r="AQ10" s="7">
        <f>IF(ISERROR(VLOOKUP($I10,'J10 - J21'!$A$3:$N$8,2,FALSE))=TRUE,VLOOKUP($I10,'J10 - J21'!$D$3:$N$8,5,FALSE),VLOOKUP($I10,'J10 - J21'!$A$3:$N$8,7,FALSE))</f>
        <v>1</v>
      </c>
      <c r="AR10" s="7">
        <f>IF(ISERROR(VLOOKUP($I10,'J11 - J22'!$A$3:$N$8,2,FALSE))=TRUE,VLOOKUP($I10,'J11 - J22'!$D$3:$N$8,5,FALSE),VLOOKUP($I10,'J11 - J22'!$A$3:$N$8,7,FALSE))</f>
        <v>0</v>
      </c>
      <c r="AS10" s="7">
        <f>IF(ISERROR(VLOOKUP($I10,'J1 - J12'!$A$12:$N$17,2,FALSE))=TRUE,VLOOKUP($I10,'J1 - J12'!$D$12:$N$17,5,FALSE),VLOOKUP($I10,'J1 - J12'!$A$12:$N$17,7,FALSE))</f>
        <v>1</v>
      </c>
      <c r="AT10" s="7">
        <f>IF(ISERROR(VLOOKUP($I10,'J2 - J13'!$A$12:$N$17,2,FALSE))=TRUE,VLOOKUP($I10,'J2 - J13'!$D$12:$N$17,5,FALSE),VLOOKUP($I10,'J2 - J13'!$A$12:$N$17,7,FALSE))</f>
        <v>0</v>
      </c>
      <c r="AU10" s="7">
        <f>IF(ISERROR(VLOOKUP($I10,'J3 - J14'!$A$12:$N$17,2,FALSE))=TRUE,VLOOKUP($I10,'J3 - J14'!$D$12:$N$17,5,FALSE),VLOOKUP($I10,'J3 - J14'!$A$12:$N$17,7,FALSE))</f>
        <v>1</v>
      </c>
      <c r="AV10" s="7">
        <f>IF(ISERROR(VLOOKUP($I10,'J4 - J15'!$A$12:$N$17,2,FALSE))=TRUE,VLOOKUP($I10,'J4 - J15'!$D$12:$N$17,5,FALSE),VLOOKUP($I10,'J4 - J15'!$A$12:$N$17,7,FALSE))</f>
        <v>0</v>
      </c>
      <c r="AW10" s="7">
        <f>IF(ISERROR(VLOOKUP($I10,'J5 - J16'!$A$12:$N$17,2,FALSE))=TRUE,VLOOKUP($I10,'J5 - J16'!$D$12:$N$17,5,FALSE),VLOOKUP($I10,'J5 - J16'!$A$12:$N$17,7,FALSE))</f>
        <v>1</v>
      </c>
      <c r="AX10" s="7">
        <f>IF(ISERROR(VLOOKUP($I10,'J6 - J17'!$A$12:$N$17,2,FALSE))=TRUE,VLOOKUP($I10,'J6 - J17'!$D$12:$N$17,5,FALSE),VLOOKUP($I10,'J6 - J17'!$A$12:$N$17,7,FALSE))</f>
        <v>0</v>
      </c>
      <c r="AY10" s="7">
        <f>IF(ISERROR(VLOOKUP($I10,'J7 - J18'!$A$12:$N$17,2,FALSE))=TRUE,VLOOKUP($I10,'J7 - J18'!$D$12:$N$17,5,FALSE),VLOOKUP($I10,'J7 - J18'!$A$12:$N$17,7,FALSE))</f>
        <v>0</v>
      </c>
      <c r="AZ10" s="7">
        <f>IF(ISERROR(VLOOKUP($I10,'J8 - J19'!$A$12:$N$17,2,FALSE))=TRUE,VLOOKUP($I10,'J8 - J19'!$D$12:$N$17,5,FALSE),VLOOKUP($I10,'J8 - J19'!$A$12:$N$17,7,FALSE))</f>
        <v>1</v>
      </c>
      <c r="BA10" s="7">
        <f>IF(ISERROR(VLOOKUP($I10,'J9 - J20'!$A$12:$N$17,2,FALSE))=TRUE,VLOOKUP($I10,'J9 - J20'!$D$12:$N$17,5,FALSE),VLOOKUP($I10,'J9 - J20'!$A$12:$N$17,7,FALSE))</f>
        <v>1</v>
      </c>
      <c r="BB10" s="7">
        <f>IF(ISERROR(VLOOKUP($I10,'J10 - J21'!$A$12:$N$17,2,FALSE))=TRUE,VLOOKUP($I10,'J10 - J21'!$D$12:$N$17,5,FALSE),VLOOKUP($I10,'J10 - J21'!$A$12:$N$17,7,FALSE))</f>
        <v>0</v>
      </c>
      <c r="BC10" s="7">
        <f>IF(ISERROR(VLOOKUP($I10,'J11 - J22'!$A$12:$N$17,2,FALSE))=TRUE,VLOOKUP($I10,'J11 - J22'!$D$12:$N$17,5,FALSE),VLOOKUP($I10,'J11 - J22'!$A$12:$N$17,7,FALSE))</f>
        <v>1</v>
      </c>
      <c r="BD10" s="1">
        <v>25</v>
      </c>
    </row>
    <row r="11" spans="1:56" ht="20.25" customHeight="1">
      <c r="A11" s="6">
        <f t="shared" si="11"/>
        <v>11</v>
      </c>
      <c r="B11" s="6">
        <f t="shared" si="0"/>
        <v>1</v>
      </c>
      <c r="C11" s="6">
        <f t="shared" si="1"/>
        <v>4248900024</v>
      </c>
      <c r="D11" s="6">
        <f t="shared" si="12"/>
        <v>11</v>
      </c>
      <c r="E11" s="6">
        <f t="shared" si="2"/>
        <v>424890002410</v>
      </c>
      <c r="F11" s="6">
        <f t="shared" si="3"/>
        <v>11</v>
      </c>
      <c r="G11" s="6">
        <f t="shared" si="4"/>
        <v>11</v>
      </c>
      <c r="H11" s="6">
        <v>10</v>
      </c>
      <c r="I11" s="2" t="str">
        <f>Calendrier!A9</f>
        <v>Saint Léonard 2</v>
      </c>
      <c r="J11" s="1">
        <f t="shared" si="5"/>
        <v>22</v>
      </c>
      <c r="K11" s="2">
        <f t="shared" si="13"/>
        <v>4</v>
      </c>
      <c r="L11" s="2">
        <f t="shared" si="6"/>
        <v>8</v>
      </c>
      <c r="M11" s="2">
        <f t="shared" si="7"/>
        <v>10</v>
      </c>
      <c r="N11" s="2">
        <f t="shared" si="8"/>
        <v>24</v>
      </c>
      <c r="O11" s="2">
        <f t="shared" si="14"/>
        <v>35</v>
      </c>
      <c r="P11" s="2">
        <f t="shared" si="15"/>
        <v>-11</v>
      </c>
      <c r="Q11" s="2">
        <f t="shared" si="25"/>
        <v>42</v>
      </c>
      <c r="R11" s="107"/>
      <c r="S11" s="2">
        <v>8</v>
      </c>
      <c r="T11" s="2">
        <f t="shared" si="9"/>
        <v>8</v>
      </c>
      <c r="U11" s="16">
        <f t="shared" si="16"/>
        <v>8</v>
      </c>
      <c r="V11" s="17" t="str">
        <f t="shared" si="10"/>
        <v>AFP Limoges</v>
      </c>
      <c r="W11" s="18">
        <f t="shared" si="17"/>
        <v>51</v>
      </c>
      <c r="X11" s="18">
        <f t="shared" si="18"/>
        <v>22</v>
      </c>
      <c r="Y11" s="18">
        <f t="shared" si="19"/>
        <v>8</v>
      </c>
      <c r="Z11" s="18">
        <f t="shared" si="20"/>
        <v>5</v>
      </c>
      <c r="AA11" s="18">
        <f t="shared" si="21"/>
        <v>9</v>
      </c>
      <c r="AB11" s="18">
        <f t="shared" si="22"/>
        <v>54</v>
      </c>
      <c r="AC11" s="18">
        <f t="shared" si="23"/>
        <v>44</v>
      </c>
      <c r="AD11" s="19">
        <f t="shared" si="24"/>
        <v>10</v>
      </c>
      <c r="AF11" s="1">
        <v>9</v>
      </c>
      <c r="AH11" s="7">
        <f>IF(ISERROR(VLOOKUP($I11,'J1 - J12'!$A$3:$N$8,2,FALSE))=TRUE,VLOOKUP($I11,'J1 - J12'!$D$3:$N$8,5,FALSE),VLOOKUP($I11,'J1 - J12'!$A$3:$N$8,7,FALSE))</f>
        <v>0</v>
      </c>
      <c r="AI11" s="7">
        <f>IF(ISERROR(VLOOKUP($I11,'J2 - J13'!$A$3:$N$8,2,FALSE))=TRUE,VLOOKUP($I11,'J2 - J13'!$D$3:$N$8,5,FALSE),VLOOKUP($I11,'J2 - J13'!$A$3:$N$8,7,FALSE))</f>
        <v>0</v>
      </c>
      <c r="AJ11" s="7">
        <f>IF(ISERROR(VLOOKUP($I11,'J3 - J14'!$A$3:$N$8,2,FALSE))=TRUE,VLOOKUP($I11,'J3 - J14'!$D$3:$N$8,5,FALSE),VLOOKUP($I11,'J3 - J14'!$A$3:$N$8,7,FALSE))</f>
        <v>0</v>
      </c>
      <c r="AK11" s="7">
        <f>IF(ISERROR(VLOOKUP($I11,'J4 - J15'!$A$3:$N$8,2,FALSE))=TRUE,VLOOKUP($I11,'J4 - J15'!$D$3:$N$8,5,FALSE),VLOOKUP($I11,'J4 - J15'!$A$3:$N$8,7,FALSE))</f>
        <v>0</v>
      </c>
      <c r="AL11" s="7">
        <f>IF(ISERROR(VLOOKUP($I11,'J5 - J16'!$A$3:$N$8,2,FALSE))=TRUE,VLOOKUP($I11,'J5 - J16'!$D$3:$N$8,5,FALSE),VLOOKUP($I11,'J5 - J16'!$A$3:$N$8,7,FALSE))</f>
        <v>1</v>
      </c>
      <c r="AM11" s="7">
        <f>IF(ISERROR(VLOOKUP($I11,'J6 - J17'!$A$3:$N$8,2,FALSE))=TRUE,VLOOKUP($I11,'J6 - J17'!$D$3:$N$8,5,FALSE),VLOOKUP($I11,'J6 - J17'!$A$3:$N$8,7,FALSE))</f>
        <v>0</v>
      </c>
      <c r="AN11" s="7">
        <f>IF(ISERROR(VLOOKUP($I11,'J7 - J18'!$A$3:$N$8,2,FALSE))=TRUE,VLOOKUP($I11,'J7 - J18'!$D$3:$N$8,5,FALSE),VLOOKUP($I11,'J7 - J18'!$A$3:$N$8,7,FALSE))</f>
        <v>0</v>
      </c>
      <c r="AO11" s="7">
        <f>IF(ISERROR(VLOOKUP($I11,'J8 - J19'!$A$3:$N$8,2,FALSE))=TRUE,VLOOKUP($I11,'J8 - J19'!$D$3:$N$8,5,FALSE),VLOOKUP($I11,'J8 - J19'!$A$3:$N$8,7,FALSE))</f>
        <v>0</v>
      </c>
      <c r="AP11" s="7">
        <f>IF(ISERROR(VLOOKUP($I11,'J9 - J20'!$A$3:$N$8,2,FALSE))=TRUE,VLOOKUP($I11,'J9 - J20'!$D$3:$N$8,5,FALSE),VLOOKUP($I11,'J9 - J20'!$A$3:$N$8,7,FALSE))</f>
        <v>0</v>
      </c>
      <c r="AQ11" s="7">
        <f>IF(ISERROR(VLOOKUP($I11,'J10 - J21'!$A$3:$N$8,2,FALSE))=TRUE,VLOOKUP($I11,'J10 - J21'!$D$3:$N$8,5,FALSE),VLOOKUP($I11,'J10 - J21'!$A$3:$N$8,7,FALSE))</f>
        <v>1</v>
      </c>
      <c r="AR11" s="7">
        <f>IF(ISERROR(VLOOKUP($I11,'J11 - J22'!$A$3:$N$8,2,FALSE))=TRUE,VLOOKUP($I11,'J11 - J22'!$D$3:$N$8,5,FALSE),VLOOKUP($I11,'J11 - J22'!$A$3:$N$8,7,FALSE))</f>
        <v>0</v>
      </c>
      <c r="AS11" s="7">
        <f>IF(ISERROR(VLOOKUP($I11,'J1 - J12'!$A$12:$N$17,2,FALSE))=TRUE,VLOOKUP($I11,'J1 - J12'!$D$12:$N$17,5,FALSE),VLOOKUP($I11,'J1 - J12'!$A$12:$N$17,7,FALSE))</f>
        <v>0</v>
      </c>
      <c r="AT11" s="7">
        <f>IF(ISERROR(VLOOKUP($I11,'J2 - J13'!$A$12:$N$17,2,FALSE))=TRUE,VLOOKUP($I11,'J2 - J13'!$D$12:$N$17,5,FALSE),VLOOKUP($I11,'J2 - J13'!$A$12:$N$17,7,FALSE))</f>
        <v>0</v>
      </c>
      <c r="AU11" s="7">
        <f>IF(ISERROR(VLOOKUP($I11,'J3 - J14'!$A$12:$N$17,2,FALSE))=TRUE,VLOOKUP($I11,'J3 - J14'!$D$12:$N$17,5,FALSE),VLOOKUP($I11,'J3 - J14'!$A$12:$N$17,7,FALSE))</f>
        <v>1</v>
      </c>
      <c r="AV11" s="7">
        <f>IF(ISERROR(VLOOKUP($I11,'J4 - J15'!$A$12:$N$17,2,FALSE))=TRUE,VLOOKUP($I11,'J4 - J15'!$D$12:$N$17,5,FALSE),VLOOKUP($I11,'J4 - J15'!$A$12:$N$17,7,FALSE))</f>
        <v>0</v>
      </c>
      <c r="AW11" s="7">
        <f>IF(ISERROR(VLOOKUP($I11,'J5 - J16'!$A$12:$N$17,2,FALSE))=TRUE,VLOOKUP($I11,'J5 - J16'!$D$12:$N$17,5,FALSE),VLOOKUP($I11,'J5 - J16'!$A$12:$N$17,7,FALSE))</f>
        <v>0</v>
      </c>
      <c r="AX11" s="7">
        <f>IF(ISERROR(VLOOKUP($I11,'J6 - J17'!$A$12:$N$17,2,FALSE))=TRUE,VLOOKUP($I11,'J6 - J17'!$D$12:$N$17,5,FALSE),VLOOKUP($I11,'J6 - J17'!$A$12:$N$17,7,FALSE))</f>
        <v>0</v>
      </c>
      <c r="AY11" s="7">
        <f>IF(ISERROR(VLOOKUP($I11,'J7 - J18'!$A$12:$N$17,2,FALSE))=TRUE,VLOOKUP($I11,'J7 - J18'!$D$12:$N$17,5,FALSE),VLOOKUP($I11,'J7 - J18'!$A$12:$N$17,7,FALSE))</f>
        <v>0</v>
      </c>
      <c r="AZ11" s="7">
        <f>IF(ISERROR(VLOOKUP($I11,'J8 - J19'!$A$12:$N$17,2,FALSE))=TRUE,VLOOKUP($I11,'J8 - J19'!$D$12:$N$17,5,FALSE),VLOOKUP($I11,'J8 - J19'!$A$12:$N$17,7,FALSE))</f>
        <v>0</v>
      </c>
      <c r="BA11" s="7">
        <f>IF(ISERROR(VLOOKUP($I11,'J9 - J20'!$A$12:$N$17,2,FALSE))=TRUE,VLOOKUP($I11,'J9 - J20'!$D$12:$N$17,5,FALSE),VLOOKUP($I11,'J9 - J20'!$A$12:$N$17,7,FALSE))</f>
        <v>1</v>
      </c>
      <c r="BB11" s="7">
        <f>IF(ISERROR(VLOOKUP($I11,'J10 - J21'!$A$12:$N$17,2,FALSE))=TRUE,VLOOKUP($I11,'J10 - J21'!$D$12:$N$17,5,FALSE),VLOOKUP($I11,'J10 - J21'!$A$12:$N$17,7,FALSE))</f>
        <v>0</v>
      </c>
      <c r="BC11" s="7">
        <f>IF(ISERROR(VLOOKUP($I11,'J11 - J22'!$A$12:$N$17,2,FALSE))=TRUE,VLOOKUP($I11,'J11 - J22'!$D$12:$N$17,5,FALSE),VLOOKUP($I11,'J11 - J22'!$A$12:$N$17,7,FALSE))</f>
        <v>0</v>
      </c>
      <c r="BD11" s="1">
        <v>26</v>
      </c>
    </row>
    <row r="12" spans="1:56" ht="20.25" customHeight="1">
      <c r="A12" s="6">
        <f t="shared" si="11"/>
        <v>8</v>
      </c>
      <c r="B12" s="6">
        <f t="shared" si="0"/>
        <v>1</v>
      </c>
      <c r="C12" s="6">
        <f t="shared" si="1"/>
        <v>5151000054</v>
      </c>
      <c r="D12" s="6">
        <f t="shared" si="12"/>
        <v>8</v>
      </c>
      <c r="E12" s="6">
        <f t="shared" si="2"/>
        <v>515100005408</v>
      </c>
      <c r="F12" s="6">
        <f t="shared" si="3"/>
        <v>8</v>
      </c>
      <c r="G12" s="6">
        <f t="shared" si="4"/>
        <v>8</v>
      </c>
      <c r="H12" s="6">
        <v>8</v>
      </c>
      <c r="I12" s="2" t="str">
        <f>Calendrier!A10</f>
        <v>AFP Limoges</v>
      </c>
      <c r="J12" s="1">
        <f t="shared" si="5"/>
        <v>22</v>
      </c>
      <c r="K12" s="2">
        <f t="shared" si="13"/>
        <v>8</v>
      </c>
      <c r="L12" s="2">
        <f t="shared" si="6"/>
        <v>5</v>
      </c>
      <c r="M12" s="2">
        <f t="shared" si="7"/>
        <v>9</v>
      </c>
      <c r="N12" s="2">
        <f t="shared" si="8"/>
        <v>54</v>
      </c>
      <c r="O12" s="2">
        <f t="shared" si="14"/>
        <v>44</v>
      </c>
      <c r="P12" s="2">
        <f t="shared" si="15"/>
        <v>10</v>
      </c>
      <c r="Q12" s="2">
        <f t="shared" si="25"/>
        <v>51</v>
      </c>
      <c r="R12" s="107"/>
      <c r="S12" s="2">
        <v>9</v>
      </c>
      <c r="T12" s="2">
        <f t="shared" si="9"/>
        <v>9</v>
      </c>
      <c r="U12" s="20">
        <f t="shared" si="16"/>
        <v>9</v>
      </c>
      <c r="V12" s="21" t="str">
        <f t="shared" si="10"/>
        <v>Elan Sportif</v>
      </c>
      <c r="W12" s="22">
        <f t="shared" si="17"/>
        <v>49</v>
      </c>
      <c r="X12" s="22">
        <f t="shared" si="18"/>
        <v>22</v>
      </c>
      <c r="Y12" s="22">
        <f t="shared" si="19"/>
        <v>7</v>
      </c>
      <c r="Z12" s="22">
        <f t="shared" si="20"/>
        <v>6</v>
      </c>
      <c r="AA12" s="22">
        <f t="shared" si="21"/>
        <v>9</v>
      </c>
      <c r="AB12" s="22">
        <f t="shared" si="22"/>
        <v>43</v>
      </c>
      <c r="AC12" s="22">
        <f t="shared" si="23"/>
        <v>41</v>
      </c>
      <c r="AD12" s="23">
        <f t="shared" si="24"/>
        <v>2</v>
      </c>
      <c r="AF12" s="1">
        <v>10</v>
      </c>
      <c r="AH12" s="7">
        <f>IF(ISERROR(VLOOKUP($I12,'J1 - J12'!$A$3:$N$8,2,FALSE))=TRUE,VLOOKUP($I12,'J1 - J12'!$D$3:$N$8,5,FALSE),VLOOKUP($I12,'J1 - J12'!$A$3:$N$8,7,FALSE))</f>
        <v>0</v>
      </c>
      <c r="AI12" s="7">
        <f>IF(ISERROR(VLOOKUP($I12,'J2 - J13'!$A$3:$N$8,2,FALSE))=TRUE,VLOOKUP($I12,'J2 - J13'!$D$3:$N$8,5,FALSE),VLOOKUP($I12,'J2 - J13'!$A$3:$N$8,7,FALSE))</f>
        <v>0</v>
      </c>
      <c r="AJ12" s="7">
        <f>IF(ISERROR(VLOOKUP($I12,'J3 - J14'!$A$3:$N$8,2,FALSE))=TRUE,VLOOKUP($I12,'J3 - J14'!$D$3:$N$8,5,FALSE),VLOOKUP($I12,'J3 - J14'!$A$3:$N$8,7,FALSE))</f>
        <v>0</v>
      </c>
      <c r="AK12" s="7">
        <f>IF(ISERROR(VLOOKUP($I12,'J4 - J15'!$A$3:$N$8,2,FALSE))=TRUE,VLOOKUP($I12,'J4 - J15'!$D$3:$N$8,5,FALSE),VLOOKUP($I12,'J4 - J15'!$A$3:$N$8,7,FALSE))</f>
        <v>0</v>
      </c>
      <c r="AL12" s="7">
        <f>IF(ISERROR(VLOOKUP($I12,'J5 - J16'!$A$3:$N$8,2,FALSE))=TRUE,VLOOKUP($I12,'J5 - J16'!$D$3:$N$8,5,FALSE),VLOOKUP($I12,'J5 - J16'!$A$3:$N$8,7,FALSE))</f>
        <v>0</v>
      </c>
      <c r="AM12" s="7">
        <f>IF(ISERROR(VLOOKUP($I12,'J6 - J17'!$A$3:$N$8,2,FALSE))=TRUE,VLOOKUP($I12,'J6 - J17'!$D$3:$N$8,5,FALSE),VLOOKUP($I12,'J6 - J17'!$A$3:$N$8,7,FALSE))</f>
        <v>0</v>
      </c>
      <c r="AN12" s="7">
        <f>IF(ISERROR(VLOOKUP($I12,'J7 - J18'!$A$3:$N$8,2,FALSE))=TRUE,VLOOKUP($I12,'J7 - J18'!$D$3:$N$8,5,FALSE),VLOOKUP($I12,'J7 - J18'!$A$3:$N$8,7,FALSE))</f>
        <v>0</v>
      </c>
      <c r="AO12" s="7">
        <f>IF(ISERROR(VLOOKUP($I12,'J8 - J19'!$A$3:$N$8,2,FALSE))=TRUE,VLOOKUP($I12,'J8 - J19'!$D$3:$N$8,5,FALSE),VLOOKUP($I12,'J8 - J19'!$A$3:$N$8,7,FALSE))</f>
        <v>0</v>
      </c>
      <c r="AP12" s="7">
        <f>IF(ISERROR(VLOOKUP($I12,'J9 - J20'!$A$3:$N$8,2,FALSE))=TRUE,VLOOKUP($I12,'J9 - J20'!$D$3:$N$8,5,FALSE),VLOOKUP($I12,'J9 - J20'!$A$3:$N$8,7,FALSE))</f>
        <v>1</v>
      </c>
      <c r="AQ12" s="7">
        <f>IF(ISERROR(VLOOKUP($I12,'J10 - J21'!$A$3:$N$8,2,FALSE))=TRUE,VLOOKUP($I12,'J10 - J21'!$D$3:$N$8,5,FALSE),VLOOKUP($I12,'J10 - J21'!$A$3:$N$8,7,FALSE))</f>
        <v>0</v>
      </c>
      <c r="AR12" s="7">
        <f>IF(ISERROR(VLOOKUP($I12,'J11 - J22'!$A$3:$N$8,2,FALSE))=TRUE,VLOOKUP($I12,'J11 - J22'!$D$3:$N$8,5,FALSE),VLOOKUP($I12,'J11 - J22'!$A$3:$N$8,7,FALSE))</f>
        <v>1</v>
      </c>
      <c r="AS12" s="7">
        <f>IF(ISERROR(VLOOKUP($I12,'J1 - J12'!$A$12:$N$17,2,FALSE))=TRUE,VLOOKUP($I12,'J1 - J12'!$D$12:$N$17,5,FALSE),VLOOKUP($I12,'J1 - J12'!$A$12:$N$17,7,FALSE))</f>
        <v>0</v>
      </c>
      <c r="AT12" s="7">
        <f>IF(ISERROR(VLOOKUP($I12,'J2 - J13'!$A$12:$N$17,2,FALSE))=TRUE,VLOOKUP($I12,'J2 - J13'!$D$12:$N$17,5,FALSE),VLOOKUP($I12,'J2 - J13'!$A$12:$N$17,7,FALSE))</f>
        <v>0</v>
      </c>
      <c r="AU12" s="7">
        <f>IF(ISERROR(VLOOKUP($I12,'J3 - J14'!$A$12:$N$17,2,FALSE))=TRUE,VLOOKUP($I12,'J3 - J14'!$D$12:$N$17,5,FALSE),VLOOKUP($I12,'J3 - J14'!$A$12:$N$17,7,FALSE))</f>
        <v>0</v>
      </c>
      <c r="AV12" s="7">
        <f>IF(ISERROR(VLOOKUP($I12,'J4 - J15'!$A$12:$N$17,2,FALSE))=TRUE,VLOOKUP($I12,'J4 - J15'!$D$12:$N$17,5,FALSE),VLOOKUP($I12,'J4 - J15'!$A$12:$N$17,7,FALSE))</f>
        <v>0</v>
      </c>
      <c r="AW12" s="7">
        <f>IF(ISERROR(VLOOKUP($I12,'J5 - J16'!$A$12:$N$17,2,FALSE))=TRUE,VLOOKUP($I12,'J5 - J16'!$D$12:$N$17,5,FALSE),VLOOKUP($I12,'J5 - J16'!$A$12:$N$17,7,FALSE))</f>
        <v>1</v>
      </c>
      <c r="AX12" s="7">
        <f>IF(ISERROR(VLOOKUP($I12,'J6 - J17'!$A$12:$N$17,2,FALSE))=TRUE,VLOOKUP($I12,'J6 - J17'!$D$12:$N$17,5,FALSE),VLOOKUP($I12,'J6 - J17'!$A$12:$N$17,7,FALSE))</f>
        <v>1</v>
      </c>
      <c r="AY12" s="7">
        <f>IF(ISERROR(VLOOKUP($I12,'J7 - J18'!$A$12:$N$17,2,FALSE))=TRUE,VLOOKUP($I12,'J7 - J18'!$D$12:$N$17,5,FALSE),VLOOKUP($I12,'J7 - J18'!$A$12:$N$17,7,FALSE))</f>
        <v>0</v>
      </c>
      <c r="AZ12" s="7">
        <f>IF(ISERROR(VLOOKUP($I12,'J8 - J19'!$A$12:$N$17,2,FALSE))=TRUE,VLOOKUP($I12,'J8 - J19'!$D$12:$N$17,5,FALSE),VLOOKUP($I12,'J8 - J19'!$A$12:$N$17,7,FALSE))</f>
        <v>1</v>
      </c>
      <c r="BA12" s="7">
        <f>IF(ISERROR(VLOOKUP($I12,'J9 - J20'!$A$12:$N$17,2,FALSE))=TRUE,VLOOKUP($I12,'J9 - J20'!$D$12:$N$17,5,FALSE),VLOOKUP($I12,'J9 - J20'!$A$12:$N$17,7,FALSE))</f>
        <v>1</v>
      </c>
      <c r="BB12" s="7">
        <f>IF(ISERROR(VLOOKUP($I12,'J10 - J21'!$A$12:$N$17,2,FALSE))=TRUE,VLOOKUP($I12,'J10 - J21'!$D$12:$N$17,5,FALSE),VLOOKUP($I12,'J10 - J21'!$A$12:$N$17,7,FALSE))</f>
        <v>1</v>
      </c>
      <c r="BC12" s="7">
        <f>IF(ISERROR(VLOOKUP($I12,'J11 - J22'!$A$12:$N$17,2,FALSE))=TRUE,VLOOKUP($I12,'J11 - J22'!$D$12:$N$17,5,FALSE),VLOOKUP($I12,'J11 - J22'!$A$12:$N$17,7,FALSE))</f>
        <v>1</v>
      </c>
      <c r="BD12" s="1">
        <v>27</v>
      </c>
    </row>
    <row r="13" spans="1:56" ht="20.25" customHeight="1">
      <c r="A13" s="6">
        <f t="shared" si="11"/>
        <v>3</v>
      </c>
      <c r="B13" s="6">
        <f t="shared" si="0"/>
        <v>1</v>
      </c>
      <c r="C13" s="6">
        <f t="shared" si="1"/>
        <v>5950400037</v>
      </c>
      <c r="D13" s="6">
        <f t="shared" si="12"/>
        <v>4</v>
      </c>
      <c r="E13" s="6">
        <f t="shared" si="2"/>
        <v>595040003706</v>
      </c>
      <c r="F13" s="6">
        <f t="shared" si="3"/>
        <v>4</v>
      </c>
      <c r="G13" s="6">
        <f t="shared" si="4"/>
        <v>4</v>
      </c>
      <c r="H13" s="6">
        <v>6</v>
      </c>
      <c r="I13" s="2" t="str">
        <f>Calendrier!A11</f>
        <v>Eymoutiers</v>
      </c>
      <c r="J13" s="1">
        <f t="shared" si="5"/>
        <v>22</v>
      </c>
      <c r="K13" s="2">
        <f t="shared" si="13"/>
        <v>11</v>
      </c>
      <c r="L13" s="2">
        <f t="shared" si="6"/>
        <v>4</v>
      </c>
      <c r="M13" s="2">
        <f t="shared" si="7"/>
        <v>7</v>
      </c>
      <c r="N13" s="2">
        <f t="shared" si="8"/>
        <v>37</v>
      </c>
      <c r="O13" s="2">
        <f t="shared" si="14"/>
        <v>33</v>
      </c>
      <c r="P13" s="2">
        <f t="shared" si="15"/>
        <v>4</v>
      </c>
      <c r="Q13" s="2">
        <f t="shared" si="25"/>
        <v>59</v>
      </c>
      <c r="R13" s="107"/>
      <c r="S13" s="2">
        <v>10</v>
      </c>
      <c r="T13" s="2">
        <f t="shared" si="9"/>
        <v>10</v>
      </c>
      <c r="U13" s="16">
        <f t="shared" si="16"/>
        <v>10</v>
      </c>
      <c r="V13" s="17" t="str">
        <f t="shared" si="10"/>
        <v>Limoges Lafarge 2</v>
      </c>
      <c r="W13" s="18">
        <f t="shared" si="17"/>
        <v>44</v>
      </c>
      <c r="X13" s="18">
        <f t="shared" si="18"/>
        <v>22</v>
      </c>
      <c r="Y13" s="18">
        <f t="shared" si="19"/>
        <v>6</v>
      </c>
      <c r="Z13" s="18">
        <f t="shared" si="20"/>
        <v>4</v>
      </c>
      <c r="AA13" s="18">
        <f t="shared" si="21"/>
        <v>12</v>
      </c>
      <c r="AB13" s="18">
        <f t="shared" si="22"/>
        <v>28</v>
      </c>
      <c r="AC13" s="18">
        <f t="shared" si="23"/>
        <v>53</v>
      </c>
      <c r="AD13" s="19">
        <f t="shared" si="24"/>
        <v>-25</v>
      </c>
      <c r="AF13" s="1">
        <v>11</v>
      </c>
      <c r="AH13" s="7">
        <f>IF(ISERROR(VLOOKUP($I13,'J1 - J12'!$A$3:$N$8,2,FALSE))=TRUE,VLOOKUP($I13,'J1 - J12'!$D$3:$N$8,5,FALSE),VLOOKUP($I13,'J1 - J12'!$A$3:$N$8,7,FALSE))</f>
        <v>0</v>
      </c>
      <c r="AI13" s="7">
        <f>IF(ISERROR(VLOOKUP($I13,'J2 - J13'!$A$3:$N$8,2,FALSE))=TRUE,VLOOKUP($I13,'J2 - J13'!$D$3:$N$8,5,FALSE),VLOOKUP($I13,'J2 - J13'!$A$3:$N$8,7,FALSE))</f>
        <v>1</v>
      </c>
      <c r="AJ13" s="7">
        <f>IF(ISERROR(VLOOKUP($I13,'J3 - J14'!$A$3:$N$8,2,FALSE))=TRUE,VLOOKUP($I13,'J3 - J14'!$D$3:$N$8,5,FALSE),VLOOKUP($I13,'J3 - J14'!$A$3:$N$8,7,FALSE))</f>
        <v>1</v>
      </c>
      <c r="AK13" s="7">
        <f>IF(ISERROR(VLOOKUP($I13,'J4 - J15'!$A$3:$N$8,2,FALSE))=TRUE,VLOOKUP($I13,'J4 - J15'!$D$3:$N$8,5,FALSE),VLOOKUP($I13,'J4 - J15'!$A$3:$N$8,7,FALSE))</f>
        <v>0</v>
      </c>
      <c r="AL13" s="7">
        <f>IF(ISERROR(VLOOKUP($I13,'J5 - J16'!$A$3:$N$8,2,FALSE))=TRUE,VLOOKUP($I13,'J5 - J16'!$D$3:$N$8,5,FALSE),VLOOKUP($I13,'J5 - J16'!$A$3:$N$8,7,FALSE))</f>
        <v>0</v>
      </c>
      <c r="AM13" s="7">
        <f>IF(ISERROR(VLOOKUP($I13,'J6 - J17'!$A$3:$N$8,2,FALSE))=TRUE,VLOOKUP($I13,'J6 - J17'!$D$3:$N$8,5,FALSE),VLOOKUP($I13,'J6 - J17'!$A$3:$N$8,7,FALSE))</f>
        <v>1</v>
      </c>
      <c r="AN13" s="7">
        <f>IF(ISERROR(VLOOKUP($I13,'J7 - J18'!$A$3:$N$8,2,FALSE))=TRUE,VLOOKUP($I13,'J7 - J18'!$D$3:$N$8,5,FALSE),VLOOKUP($I13,'J7 - J18'!$A$3:$N$8,7,FALSE))</f>
        <v>1</v>
      </c>
      <c r="AO13" s="7">
        <f>IF(ISERROR(VLOOKUP($I13,'J8 - J19'!$A$3:$N$8,2,FALSE))=TRUE,VLOOKUP($I13,'J8 - J19'!$D$3:$N$8,5,FALSE),VLOOKUP($I13,'J8 - J19'!$A$3:$N$8,7,FALSE))</f>
        <v>1</v>
      </c>
      <c r="AP13" s="7">
        <f>IF(ISERROR(VLOOKUP($I13,'J9 - J20'!$A$3:$N$8,2,FALSE))=TRUE,VLOOKUP($I13,'J9 - J20'!$D$3:$N$8,5,FALSE),VLOOKUP($I13,'J9 - J20'!$A$3:$N$8,7,FALSE))</f>
        <v>0</v>
      </c>
      <c r="AQ13" s="7">
        <f>IF(ISERROR(VLOOKUP($I13,'J10 - J21'!$A$3:$N$8,2,FALSE))=TRUE,VLOOKUP($I13,'J10 - J21'!$D$3:$N$8,5,FALSE),VLOOKUP($I13,'J10 - J21'!$A$3:$N$8,7,FALSE))</f>
        <v>0</v>
      </c>
      <c r="AR13" s="7">
        <f>IF(ISERROR(VLOOKUP($I13,'J11 - J22'!$A$3:$N$8,2,FALSE))=TRUE,VLOOKUP($I13,'J11 - J22'!$D$3:$N$8,5,FALSE),VLOOKUP($I13,'J11 - J22'!$A$3:$N$8,7,FALSE))</f>
        <v>1</v>
      </c>
      <c r="AS13" s="7">
        <f>IF(ISERROR(VLOOKUP($I13,'J1 - J12'!$A$12:$N$17,2,FALSE))=TRUE,VLOOKUP($I13,'J1 - J12'!$D$12:$N$17,5,FALSE),VLOOKUP($I13,'J1 - J12'!$A$12:$N$17,7,FALSE))</f>
        <v>0</v>
      </c>
      <c r="AT13" s="7">
        <f>IF(ISERROR(VLOOKUP($I13,'J2 - J13'!$A$12:$N$17,2,FALSE))=TRUE,VLOOKUP($I13,'J2 - J13'!$D$12:$N$17,5,FALSE),VLOOKUP($I13,'J2 - J13'!$A$12:$N$17,7,FALSE))</f>
        <v>1</v>
      </c>
      <c r="AU13" s="7">
        <f>IF(ISERROR(VLOOKUP($I13,'J3 - J14'!$A$12:$N$17,2,FALSE))=TRUE,VLOOKUP($I13,'J3 - J14'!$D$12:$N$17,5,FALSE),VLOOKUP($I13,'J3 - J14'!$A$12:$N$17,7,FALSE))</f>
        <v>1</v>
      </c>
      <c r="AV13" s="7">
        <f>IF(ISERROR(VLOOKUP($I13,'J4 - J15'!$A$12:$N$17,2,FALSE))=TRUE,VLOOKUP($I13,'J4 - J15'!$D$12:$N$17,5,FALSE),VLOOKUP($I13,'J4 - J15'!$A$12:$N$17,7,FALSE))</f>
        <v>0</v>
      </c>
      <c r="AW13" s="7">
        <f>IF(ISERROR(VLOOKUP($I13,'J5 - J16'!$A$12:$N$17,2,FALSE))=TRUE,VLOOKUP($I13,'J5 - J16'!$D$12:$N$17,5,FALSE),VLOOKUP($I13,'J5 - J16'!$A$12:$N$17,7,FALSE))</f>
        <v>0</v>
      </c>
      <c r="AX13" s="7">
        <f>IF(ISERROR(VLOOKUP($I13,'J6 - J17'!$A$12:$N$17,2,FALSE))=TRUE,VLOOKUP($I13,'J6 - J17'!$D$12:$N$17,5,FALSE),VLOOKUP($I13,'J6 - J17'!$A$12:$N$17,7,FALSE))</f>
        <v>0</v>
      </c>
      <c r="AY13" s="7">
        <f>IF(ISERROR(VLOOKUP($I13,'J7 - J18'!$A$12:$N$17,2,FALSE))=TRUE,VLOOKUP($I13,'J7 - J18'!$D$12:$N$17,5,FALSE),VLOOKUP($I13,'J7 - J18'!$A$12:$N$17,7,FALSE))</f>
        <v>1</v>
      </c>
      <c r="AZ13" s="7">
        <f>IF(ISERROR(VLOOKUP($I13,'J8 - J19'!$A$12:$N$17,2,FALSE))=TRUE,VLOOKUP($I13,'J8 - J19'!$D$12:$N$17,5,FALSE),VLOOKUP($I13,'J8 - J19'!$A$12:$N$17,7,FALSE))</f>
        <v>0</v>
      </c>
      <c r="BA13" s="7">
        <f>IF(ISERROR(VLOOKUP($I13,'J9 - J20'!$A$12:$N$17,2,FALSE))=TRUE,VLOOKUP($I13,'J9 - J20'!$D$12:$N$17,5,FALSE),VLOOKUP($I13,'J9 - J20'!$A$12:$N$17,7,FALSE))</f>
        <v>0</v>
      </c>
      <c r="BB13" s="7">
        <f>IF(ISERROR(VLOOKUP($I13,'J10 - J21'!$A$12:$N$17,2,FALSE))=TRUE,VLOOKUP($I13,'J10 - J21'!$D$12:$N$17,5,FALSE),VLOOKUP($I13,'J10 - J21'!$A$12:$N$17,7,FALSE))</f>
        <v>1</v>
      </c>
      <c r="BC13" s="7">
        <f>IF(ISERROR(VLOOKUP($I13,'J11 - J22'!$A$12:$N$17,2,FALSE))=TRUE,VLOOKUP($I13,'J11 - J22'!$D$12:$N$17,5,FALSE),VLOOKUP($I13,'J11 - J22'!$A$12:$N$17,7,FALSE))</f>
        <v>1</v>
      </c>
      <c r="BD13" s="1">
        <v>28</v>
      </c>
    </row>
    <row r="14" spans="1:56" ht="20.25" customHeight="1">
      <c r="A14" s="6">
        <f t="shared" si="11"/>
        <v>9</v>
      </c>
      <c r="B14" s="6">
        <f t="shared" si="0"/>
        <v>1</v>
      </c>
      <c r="C14" s="6">
        <f t="shared" si="1"/>
        <v>4950200043</v>
      </c>
      <c r="D14" s="6">
        <f t="shared" si="12"/>
        <v>9</v>
      </c>
      <c r="E14" s="6">
        <f t="shared" si="2"/>
        <v>495020004304</v>
      </c>
      <c r="F14" s="6">
        <f t="shared" si="3"/>
        <v>9</v>
      </c>
      <c r="G14" s="6">
        <f t="shared" si="4"/>
        <v>9</v>
      </c>
      <c r="H14" s="6">
        <v>4</v>
      </c>
      <c r="I14" s="2" t="str">
        <f>Calendrier!A12</f>
        <v>Elan Sportif</v>
      </c>
      <c r="J14" s="1">
        <f t="shared" si="5"/>
        <v>22</v>
      </c>
      <c r="K14" s="2">
        <f t="shared" si="13"/>
        <v>7</v>
      </c>
      <c r="L14" s="2">
        <f t="shared" si="6"/>
        <v>6</v>
      </c>
      <c r="M14" s="2">
        <f t="shared" si="7"/>
        <v>9</v>
      </c>
      <c r="N14" s="2">
        <f t="shared" si="8"/>
        <v>43</v>
      </c>
      <c r="O14" s="2">
        <f t="shared" si="14"/>
        <v>41</v>
      </c>
      <c r="P14" s="2">
        <f t="shared" si="15"/>
        <v>2</v>
      </c>
      <c r="Q14" s="2">
        <f t="shared" si="25"/>
        <v>49</v>
      </c>
      <c r="R14" s="107"/>
      <c r="S14" s="2">
        <v>11</v>
      </c>
      <c r="T14" s="2">
        <f t="shared" si="9"/>
        <v>11</v>
      </c>
      <c r="U14" s="20">
        <f t="shared" si="16"/>
        <v>11</v>
      </c>
      <c r="V14" s="21" t="str">
        <f t="shared" si="10"/>
        <v>Saint Léonard 2</v>
      </c>
      <c r="W14" s="22">
        <f t="shared" si="17"/>
        <v>42</v>
      </c>
      <c r="X14" s="22">
        <f t="shared" si="18"/>
        <v>22</v>
      </c>
      <c r="Y14" s="22">
        <f t="shared" si="19"/>
        <v>4</v>
      </c>
      <c r="Z14" s="22">
        <f t="shared" si="20"/>
        <v>8</v>
      </c>
      <c r="AA14" s="22">
        <f t="shared" si="21"/>
        <v>10</v>
      </c>
      <c r="AB14" s="22">
        <f t="shared" si="22"/>
        <v>24</v>
      </c>
      <c r="AC14" s="22">
        <f t="shared" si="23"/>
        <v>35</v>
      </c>
      <c r="AD14" s="23">
        <f t="shared" si="24"/>
        <v>-11</v>
      </c>
      <c r="AF14" s="1">
        <v>12</v>
      </c>
      <c r="AH14" s="7">
        <f>IF(ISERROR(VLOOKUP($I14,'J1 - J12'!$A$3:$N$8,2,FALSE))=TRUE,VLOOKUP($I14,'J1 - J12'!$D$3:$N$8,5,FALSE),VLOOKUP($I14,'J1 - J12'!$A$3:$N$8,7,FALSE))</f>
        <v>1</v>
      </c>
      <c r="AI14" s="7">
        <f>IF(ISERROR(VLOOKUP($I14,'J2 - J13'!$A$3:$N$8,2,FALSE))=TRUE,VLOOKUP($I14,'J2 - J13'!$D$3:$N$8,5,FALSE),VLOOKUP($I14,'J2 - J13'!$A$3:$N$8,7,FALSE))</f>
        <v>0</v>
      </c>
      <c r="AJ14" s="7">
        <f>IF(ISERROR(VLOOKUP($I14,'J3 - J14'!$A$3:$N$8,2,FALSE))=TRUE,VLOOKUP($I14,'J3 - J14'!$D$3:$N$8,5,FALSE),VLOOKUP($I14,'J3 - J14'!$A$3:$N$8,7,FALSE))</f>
        <v>0</v>
      </c>
      <c r="AK14" s="7">
        <f>IF(ISERROR(VLOOKUP($I14,'J4 - J15'!$A$3:$N$8,2,FALSE))=TRUE,VLOOKUP($I14,'J4 - J15'!$D$3:$N$8,5,FALSE),VLOOKUP($I14,'J4 - J15'!$A$3:$N$8,7,FALSE))</f>
        <v>1</v>
      </c>
      <c r="AL14" s="7">
        <f>IF(ISERROR(VLOOKUP($I14,'J5 - J16'!$A$3:$N$8,2,FALSE))=TRUE,VLOOKUP($I14,'J5 - J16'!$D$3:$N$8,5,FALSE),VLOOKUP($I14,'J5 - J16'!$A$3:$N$8,7,FALSE))</f>
        <v>0</v>
      </c>
      <c r="AM14" s="7">
        <f>IF(ISERROR(VLOOKUP($I14,'J6 - J17'!$A$3:$N$8,2,FALSE))=TRUE,VLOOKUP($I14,'J6 - J17'!$D$3:$N$8,5,FALSE),VLOOKUP($I14,'J6 - J17'!$A$3:$N$8,7,FALSE))</f>
        <v>0</v>
      </c>
      <c r="AN14" s="7">
        <f>IF(ISERROR(VLOOKUP($I14,'J7 - J18'!$A$3:$N$8,2,FALSE))=TRUE,VLOOKUP($I14,'J7 - J18'!$D$3:$N$8,5,FALSE),VLOOKUP($I14,'J7 - J18'!$A$3:$N$8,7,FALSE))</f>
        <v>1</v>
      </c>
      <c r="AO14" s="7">
        <f>IF(ISERROR(VLOOKUP($I14,'J8 - J19'!$A$3:$N$8,2,FALSE))=TRUE,VLOOKUP($I14,'J8 - J19'!$D$3:$N$8,5,FALSE),VLOOKUP($I14,'J8 - J19'!$A$3:$N$8,7,FALSE))</f>
        <v>0</v>
      </c>
      <c r="AP14" s="7">
        <f>IF(ISERROR(VLOOKUP($I14,'J9 - J20'!$A$3:$N$8,2,FALSE))=TRUE,VLOOKUP($I14,'J9 - J20'!$D$3:$N$8,5,FALSE),VLOOKUP($I14,'J9 - J20'!$A$3:$N$8,7,FALSE))</f>
        <v>0</v>
      </c>
      <c r="AQ14" s="7">
        <f>IF(ISERROR(VLOOKUP($I14,'J10 - J21'!$A$3:$N$8,2,FALSE))=TRUE,VLOOKUP($I14,'J10 - J21'!$D$3:$N$8,5,FALSE),VLOOKUP($I14,'J10 - J21'!$A$3:$N$8,7,FALSE))</f>
        <v>0</v>
      </c>
      <c r="AR14" s="7">
        <f>IF(ISERROR(VLOOKUP($I14,'J11 - J22'!$A$3:$N$8,2,FALSE))=TRUE,VLOOKUP($I14,'J11 - J22'!$D$3:$N$8,5,FALSE),VLOOKUP($I14,'J11 - J22'!$A$3:$N$8,7,FALSE))</f>
        <v>0</v>
      </c>
      <c r="AS14" s="7">
        <f>IF(ISERROR(VLOOKUP($I14,'J1 - J12'!$A$12:$N$17,2,FALSE))=TRUE,VLOOKUP($I14,'J1 - J12'!$D$12:$N$17,5,FALSE),VLOOKUP($I14,'J1 - J12'!$A$12:$N$17,7,FALSE))</f>
        <v>0</v>
      </c>
      <c r="AT14" s="7">
        <f>IF(ISERROR(VLOOKUP($I14,'J2 - J13'!$A$12:$N$17,2,FALSE))=TRUE,VLOOKUP($I14,'J2 - J13'!$D$12:$N$17,5,FALSE),VLOOKUP($I14,'J2 - J13'!$A$12:$N$17,7,FALSE))</f>
        <v>0</v>
      </c>
      <c r="AU14" s="7">
        <f>IF(ISERROR(VLOOKUP($I14,'J3 - J14'!$A$12:$N$17,2,FALSE))=TRUE,VLOOKUP($I14,'J3 - J14'!$D$12:$N$17,5,FALSE),VLOOKUP($I14,'J3 - J14'!$A$12:$N$17,7,FALSE))</f>
        <v>0</v>
      </c>
      <c r="AV14" s="7">
        <f>IF(ISERROR(VLOOKUP($I14,'J4 - J15'!$A$12:$N$17,2,FALSE))=TRUE,VLOOKUP($I14,'J4 - J15'!$D$12:$N$17,5,FALSE),VLOOKUP($I14,'J4 - J15'!$A$12:$N$17,7,FALSE))</f>
        <v>0</v>
      </c>
      <c r="AW14" s="7">
        <f>IF(ISERROR(VLOOKUP($I14,'J5 - J16'!$A$12:$N$17,2,FALSE))=TRUE,VLOOKUP($I14,'J5 - J16'!$D$12:$N$17,5,FALSE),VLOOKUP($I14,'J5 - J16'!$A$12:$N$17,7,FALSE))</f>
        <v>0</v>
      </c>
      <c r="AX14" s="7">
        <f>IF(ISERROR(VLOOKUP($I14,'J6 - J17'!$A$12:$N$17,2,FALSE))=TRUE,VLOOKUP($I14,'J6 - J17'!$D$12:$N$17,5,FALSE),VLOOKUP($I14,'J6 - J17'!$A$12:$N$17,7,FALSE))</f>
        <v>0</v>
      </c>
      <c r="AY14" s="7">
        <f>IF(ISERROR(VLOOKUP($I14,'J7 - J18'!$A$12:$N$17,2,FALSE))=TRUE,VLOOKUP($I14,'J7 - J18'!$D$12:$N$17,5,FALSE),VLOOKUP($I14,'J7 - J18'!$A$12:$N$17,7,FALSE))</f>
        <v>1</v>
      </c>
      <c r="AZ14" s="7">
        <f>IF(ISERROR(VLOOKUP($I14,'J8 - J19'!$A$12:$N$17,2,FALSE))=TRUE,VLOOKUP($I14,'J8 - J19'!$D$12:$N$17,5,FALSE),VLOOKUP($I14,'J8 - J19'!$A$12:$N$17,7,FALSE))</f>
        <v>0</v>
      </c>
      <c r="BA14" s="7">
        <f>IF(ISERROR(VLOOKUP($I14,'J9 - J20'!$A$12:$N$17,2,FALSE))=TRUE,VLOOKUP($I14,'J9 - J20'!$D$12:$N$17,5,FALSE),VLOOKUP($I14,'J9 - J20'!$A$12:$N$17,7,FALSE))</f>
        <v>1</v>
      </c>
      <c r="BB14" s="7">
        <f>IF(ISERROR(VLOOKUP($I14,'J10 - J21'!$A$12:$N$17,2,FALSE))=TRUE,VLOOKUP($I14,'J10 - J21'!$D$12:$N$17,5,FALSE),VLOOKUP($I14,'J10 - J21'!$A$12:$N$17,7,FALSE))</f>
        <v>1</v>
      </c>
      <c r="BC14" s="7">
        <f>IF(ISERROR(VLOOKUP($I14,'J11 - J22'!$A$12:$N$17,2,FALSE))=TRUE,VLOOKUP($I14,'J11 - J22'!$D$12:$N$17,5,FALSE),VLOOKUP($I14,'J11 - J22'!$A$12:$N$17,7,FALSE))</f>
        <v>1</v>
      </c>
      <c r="BD14" s="1">
        <v>29</v>
      </c>
    </row>
    <row r="15" spans="1:56" ht="20.25" customHeight="1" thickBot="1">
      <c r="A15" s="6">
        <f t="shared" si="11"/>
        <v>2</v>
      </c>
      <c r="B15" s="6">
        <f t="shared" si="0"/>
        <v>1</v>
      </c>
      <c r="C15" s="6">
        <f t="shared" si="1"/>
        <v>6052000049</v>
      </c>
      <c r="D15" s="6">
        <f t="shared" si="12"/>
        <v>2</v>
      </c>
      <c r="E15" s="6">
        <f t="shared" si="2"/>
        <v>605200004902</v>
      </c>
      <c r="F15" s="6">
        <f t="shared" si="3"/>
        <v>2</v>
      </c>
      <c r="G15" s="6">
        <f t="shared" si="4"/>
        <v>2</v>
      </c>
      <c r="H15" s="6">
        <v>2</v>
      </c>
      <c r="I15" s="2" t="str">
        <f>Calendrier!A13</f>
        <v>Boisseuil</v>
      </c>
      <c r="J15" s="1">
        <f t="shared" si="5"/>
        <v>22</v>
      </c>
      <c r="K15" s="2">
        <f>SUM(AH15:BC15)</f>
        <v>10</v>
      </c>
      <c r="L15" s="2">
        <f t="shared" si="6"/>
        <v>8</v>
      </c>
      <c r="M15" s="2">
        <f t="shared" si="7"/>
        <v>4</v>
      </c>
      <c r="N15" s="2">
        <f t="shared" si="8"/>
        <v>49</v>
      </c>
      <c r="O15" s="2">
        <f t="shared" si="14"/>
        <v>29</v>
      </c>
      <c r="P15" s="2">
        <f t="shared" si="15"/>
        <v>20</v>
      </c>
      <c r="Q15" s="2">
        <f t="shared" si="25"/>
        <v>60</v>
      </c>
      <c r="R15" s="107"/>
      <c r="S15" s="2">
        <v>12</v>
      </c>
      <c r="T15" s="2">
        <f t="shared" si="9"/>
        <v>12</v>
      </c>
      <c r="U15" s="24">
        <f t="shared" si="16"/>
        <v>12</v>
      </c>
      <c r="V15" s="25" t="str">
        <f t="shared" si="10"/>
        <v>Saint Hilaire les Places</v>
      </c>
      <c r="W15" s="26">
        <f t="shared" si="17"/>
        <v>37</v>
      </c>
      <c r="X15" s="26">
        <f t="shared" si="18"/>
        <v>22</v>
      </c>
      <c r="Y15" s="26">
        <f t="shared" si="19"/>
        <v>3</v>
      </c>
      <c r="Z15" s="26">
        <f t="shared" si="20"/>
        <v>6</v>
      </c>
      <c r="AA15" s="26">
        <f t="shared" si="21"/>
        <v>13</v>
      </c>
      <c r="AB15" s="26">
        <f t="shared" si="22"/>
        <v>39</v>
      </c>
      <c r="AC15" s="26">
        <f t="shared" si="23"/>
        <v>68</v>
      </c>
      <c r="AD15" s="27">
        <f t="shared" si="24"/>
        <v>-29</v>
      </c>
      <c r="AF15" s="1">
        <v>13</v>
      </c>
      <c r="AH15" s="7">
        <f>IF(ISERROR(VLOOKUP($I15,'J1 - J12'!$A$3:$N$8,2,FALSE))=TRUE,VLOOKUP($I15,'J1 - J12'!$D$3:$N$8,5,FALSE),VLOOKUP($I15,'J1 - J12'!$A$3:$N$8,7,FALSE))</f>
        <v>0</v>
      </c>
      <c r="AI15" s="7">
        <f>IF(ISERROR(VLOOKUP($I15,'J2 - J13'!$A$3:$N$8,2,FALSE))=TRUE,VLOOKUP($I15,'J2 - J13'!$D$3:$N$8,5,FALSE),VLOOKUP($I15,'J2 - J13'!$A$3:$N$8,7,FALSE))</f>
        <v>1</v>
      </c>
      <c r="AJ15" s="7">
        <f>IF(ISERROR(VLOOKUP($I15,'J3 - J14'!$A$3:$N$8,2,FALSE))=TRUE,VLOOKUP($I15,'J3 - J14'!$D$3:$N$8,5,FALSE),VLOOKUP($I15,'J3 - J14'!$A$3:$N$8,7,FALSE))</f>
        <v>0</v>
      </c>
      <c r="AK15" s="7">
        <f>IF(ISERROR(VLOOKUP($I15,'J4 - J15'!$A$3:$N$8,2,FALSE))=TRUE,VLOOKUP($I15,'J4 - J15'!$D$3:$N$8,5,FALSE),VLOOKUP($I15,'J4 - J15'!$A$3:$N$8,7,FALSE))</f>
        <v>0</v>
      </c>
      <c r="AL15" s="7">
        <f>IF(ISERROR(VLOOKUP($I15,'J5 - J16'!$A$3:$N$8,2,FALSE))=TRUE,VLOOKUP($I15,'J5 - J16'!$D$3:$N$8,5,FALSE),VLOOKUP($I15,'J5 - J16'!$A$3:$N$8,7,FALSE))</f>
        <v>1</v>
      </c>
      <c r="AM15" s="7">
        <f>IF(ISERROR(VLOOKUP($I15,'J6 - J17'!$A$3:$N$8,2,FALSE))=TRUE,VLOOKUP($I15,'J6 - J17'!$D$3:$N$8,5,FALSE),VLOOKUP($I15,'J6 - J17'!$A$3:$N$8,7,FALSE))</f>
        <v>0</v>
      </c>
      <c r="AN15" s="7">
        <f>IF(ISERROR(VLOOKUP($I15,'J7 - J18'!$A$3:$N$8,2,FALSE))=TRUE,VLOOKUP($I15,'J7 - J18'!$D$3:$N$8,5,FALSE),VLOOKUP($I15,'J7 - J18'!$A$3:$N$8,7,FALSE))</f>
        <v>0</v>
      </c>
      <c r="AO15" s="7">
        <f>IF(ISERROR(VLOOKUP($I15,'J8 - J19'!$A$3:$N$8,2,FALSE))=TRUE,VLOOKUP($I15,'J8 - J19'!$D$3:$N$8,5,FALSE),VLOOKUP($I15,'J8 - J19'!$A$3:$N$8,7,FALSE))</f>
        <v>1</v>
      </c>
      <c r="AP15" s="7">
        <f>IF(ISERROR(VLOOKUP($I15,'J9 - J20'!$A$3:$N$8,2,FALSE))=TRUE,VLOOKUP($I15,'J9 - J20'!$D$3:$N$8,5,FALSE),VLOOKUP($I15,'J9 - J20'!$A$3:$N$8,7,FALSE))</f>
        <v>1</v>
      </c>
      <c r="AQ15" s="7">
        <f>IF(ISERROR(VLOOKUP($I15,'J10 - J21'!$A$3:$N$8,2,FALSE))=TRUE,VLOOKUP($I15,'J10 - J21'!$D$3:$N$8,5,FALSE),VLOOKUP($I15,'J10 - J21'!$A$3:$N$8,7,FALSE))</f>
        <v>0</v>
      </c>
      <c r="AR15" s="7">
        <f>IF(ISERROR(VLOOKUP($I15,'J11 - J22'!$A$3:$N$8,2,FALSE))=TRUE,VLOOKUP($I15,'J11 - J22'!$D$3:$N$8,5,FALSE),VLOOKUP($I15,'J11 - J22'!$A$3:$N$8,7,FALSE))</f>
        <v>0</v>
      </c>
      <c r="AS15" s="7">
        <f>IF(ISERROR(VLOOKUP($I15,'J1 - J12'!$A$12:$N$17,2,FALSE))=TRUE,VLOOKUP($I15,'J1 - J12'!$D$12:$N$17,5,FALSE),VLOOKUP($I15,'J1 - J12'!$A$12:$N$17,7,FALSE))</f>
        <v>1</v>
      </c>
      <c r="AT15" s="7">
        <f>IF(ISERROR(VLOOKUP($I15,'J2 - J13'!$A$12:$N$17,2,FALSE))=TRUE,VLOOKUP($I15,'J2 - J13'!$D$12:$N$17,5,FALSE),VLOOKUP($I15,'J2 - J13'!$A$12:$N$17,7,FALSE))</f>
        <v>1</v>
      </c>
      <c r="AU15" s="7">
        <f>IF(ISERROR(VLOOKUP($I15,'J3 - J14'!$A$12:$N$17,2,FALSE))=TRUE,VLOOKUP($I15,'J3 - J14'!$D$12:$N$17,5,FALSE),VLOOKUP($I15,'J3 - J14'!$A$12:$N$17,7,FALSE))</f>
        <v>0</v>
      </c>
      <c r="AV15" s="7">
        <f>IF(ISERROR(VLOOKUP($I15,'J4 - J15'!$A$12:$N$17,2,FALSE))=TRUE,VLOOKUP($I15,'J4 - J15'!$D$12:$N$17,5,FALSE),VLOOKUP($I15,'J4 - J15'!$A$12:$N$17,7,FALSE))</f>
        <v>1</v>
      </c>
      <c r="AW15" s="7">
        <f>IF(ISERROR(VLOOKUP($I15,'J5 - J16'!$A$12:$N$17,2,FALSE))=TRUE,VLOOKUP($I15,'J5 - J16'!$D$12:$N$17,5,FALSE),VLOOKUP($I15,'J5 - J16'!$A$12:$N$17,7,FALSE))</f>
        <v>0</v>
      </c>
      <c r="AX15" s="7">
        <f>IF(ISERROR(VLOOKUP($I15,'J6 - J17'!$A$12:$N$17,2,FALSE))=TRUE,VLOOKUP($I15,'J6 - J17'!$D$12:$N$17,5,FALSE),VLOOKUP($I15,'J6 - J17'!$A$12:$N$17,7,FALSE))</f>
        <v>1</v>
      </c>
      <c r="AY15" s="7">
        <f>IF(ISERROR(VLOOKUP($I15,'J7 - J18'!$A$12:$N$17,2,FALSE))=TRUE,VLOOKUP($I15,'J7 - J18'!$D$12:$N$17,5,FALSE),VLOOKUP($I15,'J7 - J18'!$A$12:$N$17,7,FALSE))</f>
        <v>0</v>
      </c>
      <c r="AZ15" s="7">
        <f>IF(ISERROR(VLOOKUP($I15,'J8 - J19'!$A$12:$N$17,2,FALSE))=TRUE,VLOOKUP($I15,'J8 - J19'!$D$12:$N$17,5,FALSE),VLOOKUP($I15,'J8 - J19'!$A$12:$N$17,7,FALSE))</f>
        <v>0</v>
      </c>
      <c r="BA15" s="7">
        <f>IF(ISERROR(VLOOKUP($I15,'J9 - J20'!$A$12:$N$17,2,FALSE))=TRUE,VLOOKUP($I15,'J9 - J20'!$D$12:$N$17,5,FALSE),VLOOKUP($I15,'J9 - J20'!$A$12:$N$17,7,FALSE))</f>
        <v>1</v>
      </c>
      <c r="BB15" s="7">
        <f>IF(ISERROR(VLOOKUP($I15,'J10 - J21'!$A$12:$N$17,2,FALSE))=TRUE,VLOOKUP($I15,'J10 - J21'!$D$12:$N$17,5,FALSE),VLOOKUP($I15,'J10 - J21'!$A$12:$N$17,7,FALSE))</f>
        <v>0</v>
      </c>
      <c r="BC15" s="7">
        <f>IF(ISERROR(VLOOKUP($I15,'J11 - J22'!$A$12:$N$17,2,FALSE))=TRUE,VLOOKUP($I15,'J11 - J22'!$D$12:$N$17,5,FALSE),VLOOKUP($I15,'J11 - J22'!$A$12:$N$17,7,FALSE))</f>
        <v>1</v>
      </c>
      <c r="BD15" s="1">
        <v>30</v>
      </c>
    </row>
    <row r="16" spans="1:30" ht="15">
      <c r="A16" s="6"/>
      <c r="B16" s="6"/>
      <c r="C16" s="6"/>
      <c r="D16" s="6"/>
      <c r="E16" s="6"/>
      <c r="F16" s="6"/>
      <c r="G16" s="6"/>
      <c r="H16" s="6"/>
      <c r="J16" s="1"/>
      <c r="K16" s="2" t="s">
        <v>24</v>
      </c>
      <c r="L16" s="2" t="s">
        <v>24</v>
      </c>
      <c r="M16" s="2" t="s">
        <v>24</v>
      </c>
      <c r="N16" s="2" t="s">
        <v>24</v>
      </c>
      <c r="R16" s="9"/>
      <c r="U16" s="8"/>
      <c r="V16" s="10"/>
      <c r="W16" s="8"/>
      <c r="X16" s="8"/>
      <c r="Y16" s="8"/>
      <c r="Z16" s="8"/>
      <c r="AA16" s="8"/>
      <c r="AB16" s="8"/>
      <c r="AC16" s="8"/>
      <c r="AD16" s="8"/>
    </row>
    <row r="17" spans="1:55" ht="15">
      <c r="A17" s="6"/>
      <c r="B17" s="6"/>
      <c r="C17" s="6"/>
      <c r="D17" s="6"/>
      <c r="E17" s="6"/>
      <c r="F17" s="6"/>
      <c r="G17" s="6"/>
      <c r="H17" s="6"/>
      <c r="J17" s="1"/>
      <c r="R17" s="9"/>
      <c r="U17" s="8"/>
      <c r="V17" s="10"/>
      <c r="W17" s="8"/>
      <c r="X17" s="8"/>
      <c r="Y17" s="8"/>
      <c r="Z17" s="8"/>
      <c r="AA17" s="8"/>
      <c r="AB17" s="8"/>
      <c r="AC17" s="8"/>
      <c r="AD17" s="8"/>
      <c r="AH17" s="11" t="s">
        <v>3</v>
      </c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</row>
    <row r="18" spans="1:55" ht="15">
      <c r="A18" s="6"/>
      <c r="B18" s="6"/>
      <c r="C18" s="6"/>
      <c r="D18" s="6"/>
      <c r="E18" s="6"/>
      <c r="F18" s="6"/>
      <c r="G18" s="6"/>
      <c r="H18" s="6"/>
      <c r="J18" s="1"/>
      <c r="R18" s="9"/>
      <c r="U18" s="8"/>
      <c r="V18" s="10"/>
      <c r="W18" s="8"/>
      <c r="X18" s="8"/>
      <c r="Y18" s="8"/>
      <c r="Z18" s="8"/>
      <c r="AA18" s="8"/>
      <c r="AB18" s="8"/>
      <c r="AC18" s="8"/>
      <c r="AD18" s="8"/>
      <c r="AH18" s="11" t="s">
        <v>26</v>
      </c>
      <c r="AI18" s="11" t="s">
        <v>27</v>
      </c>
      <c r="AJ18" s="11" t="s">
        <v>28</v>
      </c>
      <c r="AK18" s="11" t="s">
        <v>29</v>
      </c>
      <c r="AL18" s="11" t="s">
        <v>30</v>
      </c>
      <c r="AM18" s="11" t="s">
        <v>31</v>
      </c>
      <c r="AN18" s="11" t="s">
        <v>32</v>
      </c>
      <c r="AO18" s="11" t="s">
        <v>33</v>
      </c>
      <c r="AP18" s="11" t="s">
        <v>34</v>
      </c>
      <c r="AQ18" s="11" t="s">
        <v>35</v>
      </c>
      <c r="AR18" s="11" t="s">
        <v>36</v>
      </c>
      <c r="AS18" s="11" t="s">
        <v>37</v>
      </c>
      <c r="AT18" s="11" t="s">
        <v>38</v>
      </c>
      <c r="AU18" s="11" t="s">
        <v>39</v>
      </c>
      <c r="AV18" s="11" t="s">
        <v>40</v>
      </c>
      <c r="AW18" s="11" t="s">
        <v>41</v>
      </c>
      <c r="AX18" s="11" t="s">
        <v>42</v>
      </c>
      <c r="AY18" s="11" t="s">
        <v>43</v>
      </c>
      <c r="AZ18" s="11" t="s">
        <v>44</v>
      </c>
      <c r="BA18" s="11" t="s">
        <v>45</v>
      </c>
      <c r="BB18" s="11" t="s">
        <v>46</v>
      </c>
      <c r="BC18" s="11" t="s">
        <v>47</v>
      </c>
    </row>
    <row r="19" spans="1:55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R19" s="9"/>
      <c r="S19" s="1"/>
      <c r="T19" s="1"/>
      <c r="U19" s="1"/>
      <c r="V19" s="3"/>
      <c r="W19" s="1"/>
      <c r="X19" s="1"/>
      <c r="Y19" s="1"/>
      <c r="Z19" s="1"/>
      <c r="AA19" s="1"/>
      <c r="AB19" s="1"/>
      <c r="AC19" s="1"/>
      <c r="AD19" s="1"/>
      <c r="AH19" s="12">
        <f>IF(ISERROR(VLOOKUP($I4,'J1 - J12'!$A$3:$N$8,2,FALSE))=TRUE,VLOOKUP($I4,'J1 - J12'!$D$3:$N$8,7,FALSE),VLOOKUP($I4,'J1 - J12'!$A$3:$N$8,9,FALSE))</f>
        <v>0</v>
      </c>
      <c r="AI19" s="12">
        <f>IF(ISERROR(VLOOKUP($I4,'J2 - J13'!$A$3:$N$8,2,FALSE))=TRUE,VLOOKUP($I4,'J2 - J13'!$D$3:$N$8,7,FALSE),VLOOKUP($I4,'J2 - J13'!$A$3:$N$8,9,FALSE))</f>
        <v>0</v>
      </c>
      <c r="AJ19" s="12">
        <f>IF(ISERROR(VLOOKUP($I4,'J3 - J14'!$A$3:$N$8,2,FALSE))=TRUE,VLOOKUP($I4,'J3 - J14'!$D$3:$N$8,7,FALSE),VLOOKUP($I4,'J3 - J14'!$A$3:$N$8,9,FALSE))</f>
        <v>0</v>
      </c>
      <c r="AK19" s="12">
        <f>IF(ISERROR(VLOOKUP($I4,'J4 - J15'!$A$3:$N$8,2,FALSE))=TRUE,VLOOKUP($I4,'J4 - J15'!$D$3:$N$8,7,FALSE),VLOOKUP($I4,'J4 - J15'!$A$3:$N$8,9,FALSE))</f>
        <v>0</v>
      </c>
      <c r="AL19" s="12">
        <f>IF(ISERROR(VLOOKUP($I4,'J5 - J16'!$A$3:$N$8,2,FALSE))=TRUE,VLOOKUP($I4,'J5 - J16'!$D$3:$N$8,7,FALSE),VLOOKUP($I4,'J5 - J16'!$A$3:$N$8,9,FALSE))</f>
        <v>1</v>
      </c>
      <c r="AM19" s="12">
        <f>IF(ISERROR(VLOOKUP($I4,'J6 - J17'!$A$3:$N$8,2,FALSE))=TRUE,VLOOKUP($I4,'J6 - J17'!$D$3:$N$8,7,FALSE),VLOOKUP($I4,'J6 - J17'!$A$3:$N$8,9,FALSE))</f>
        <v>1</v>
      </c>
      <c r="AN19" s="12">
        <f>IF(ISERROR(VLOOKUP($I4,'J7 - J18'!$A$3:$N$8,2,FALSE))=TRUE,VLOOKUP($I4,'J7 - J18'!$D$3:$N$8,7,FALSE),VLOOKUP($I4,'J7 - J18'!$A$3:$N$8,9,FALSE))</f>
        <v>0</v>
      </c>
      <c r="AO19" s="12">
        <f>IF(ISERROR(VLOOKUP($I4,'J8 - J19'!$A$3:$N$8,2,FALSE))=TRUE,VLOOKUP($I4,'J8 - J19'!$D$3:$N$8,7,FALSE),VLOOKUP($I4,'J8 - J19'!$A$3:$N$8,9,FALSE))</f>
        <v>1</v>
      </c>
      <c r="AP19" s="12">
        <f>IF(ISERROR(VLOOKUP($I4,'J9 - J20'!$A$3:$N$8,2,FALSE))=TRUE,VLOOKUP($I4,'J9 - J20'!$D$3:$N$8,7,FALSE),VLOOKUP($I4,'J9 - J20'!$A$3:$N$8,9,FALSE))</f>
        <v>0</v>
      </c>
      <c r="AQ19" s="12">
        <f>IF(ISERROR(VLOOKUP($I4,'J10 - J21'!$A$3:$N$8,2,FALSE))=TRUE,VLOOKUP($I4,'J10 - J21'!$D$3:$N$8,7,FALSE),VLOOKUP($I4,'J10 - J21'!$A$3:$N$8,9,FALSE))</f>
        <v>1</v>
      </c>
      <c r="AR19" s="12">
        <f>IF(ISERROR(VLOOKUP($I4,'J11 - J22'!$A$3:$N$8,2,FALSE))=TRUE,VLOOKUP($I4,'J11 - J22'!$D$3:$N$8,7,FALSE),VLOOKUP($I4,'J11 - J22'!$A$3:$N$8,9,FALSE))</f>
        <v>0</v>
      </c>
      <c r="AS19" s="12">
        <f>IF(ISERROR(VLOOKUP($I4,'J1 - J12'!$A$12:$N$17,2,FALSE))=TRUE,VLOOKUP($I4,'J1 - J12'!$D$12:$N$17,7,FALSE),VLOOKUP($I4,'J1 - J12'!$A$12:$N$17,9,FALSE))</f>
        <v>0</v>
      </c>
      <c r="AT19" s="12">
        <f>IF(ISERROR(VLOOKUP($I4,'J2 - J13'!$A$12:$N$17,2,FALSE))=TRUE,VLOOKUP($I4,'J2 - J13'!$D$12:$N$17,7,FALSE),VLOOKUP($I4,'J2 - J13'!$A$12:$N$17,9,FALSE))</f>
        <v>0</v>
      </c>
      <c r="AU19" s="12">
        <f>IF(ISERROR(VLOOKUP($I4,'J3 - J14'!$A$12:$N$17,2,FALSE))=TRUE,VLOOKUP($I4,'J3 - J14'!$D$12:$N$17,7,FALSE),VLOOKUP($I4,'J3 - J14'!$A$12:$N$17,9,FALSE))</f>
        <v>0</v>
      </c>
      <c r="AV19" s="12">
        <f>IF(ISERROR(VLOOKUP($I4,'J4 - J15'!$A$12:$N$17,2,FALSE))=TRUE,VLOOKUP($I4,'J4 - J15'!$D$12:$N$17,7,FALSE),VLOOKUP($I4,'J4 - J15'!$A$12:$N$17,9,FALSE))</f>
        <v>0</v>
      </c>
      <c r="AW19" s="12">
        <f>IF(ISERROR(VLOOKUP($I4,'J5 - J16'!$A$12:$N$17,2,FALSE))=TRUE,VLOOKUP($I4,'J5 - J16'!$D$12:$N$17,7,FALSE),VLOOKUP($I4,'J5 - J16'!$A$12:$N$17,9,FALSE))</f>
        <v>1</v>
      </c>
      <c r="AX19" s="12">
        <f>IF(ISERROR(VLOOKUP($I4,'J6 - J17'!$A$12:$N$17,2,FALSE))=TRUE,VLOOKUP($I4,'J6 - J17'!$D$12:$N$17,7,FALSE),VLOOKUP($I4,'J6 - J17'!$A$12:$N$17,9,FALSE))</f>
        <v>1</v>
      </c>
      <c r="AY19" s="12">
        <f>IF(ISERROR(VLOOKUP($I4,'J7 - J18'!$A$12:$N$17,2,FALSE))=TRUE,VLOOKUP($I4,'J7 - J18'!$D$12:$N$17,7,FALSE),VLOOKUP($I4,'J7 - J18'!$A$12:$N$17,9,FALSE))</f>
        <v>0</v>
      </c>
      <c r="AZ19" s="12">
        <f>IF(ISERROR(VLOOKUP($I4,'J8 - J19'!$A$12:$N$17,2,FALSE))=TRUE,VLOOKUP($I4,'J8 - J19'!$D$12:$N$17,7,FALSE),VLOOKUP($I4,'J8 - J19'!$A$12:$N$17,9,FALSE))</f>
        <v>0</v>
      </c>
      <c r="BA19" s="12">
        <f>IF(ISERROR(VLOOKUP($I4,'J9 - J20'!$A$12:$N$17,2,FALSE))=TRUE,VLOOKUP($I4,'J9 - J20'!$D$12:$N$17,7,FALSE),VLOOKUP($I4,'J9 - J20'!$A$12:$N$17,9,FALSE))</f>
        <v>0</v>
      </c>
      <c r="BB19" s="12">
        <f>IF(ISERROR(VLOOKUP($I4,'J10 - J21'!$A$12:$N$17,2,FALSE))=TRUE,VLOOKUP($I4,'J10 - J21'!$D$12:$N$17,7,FALSE),VLOOKUP($I4,'J10 - J21'!$A$12:$N$17,9,FALSE))</f>
        <v>0</v>
      </c>
      <c r="BC19" s="12">
        <f>IF(ISERROR(VLOOKUP($I4,'J11 - J22'!$A$12:$N$17,2,FALSE))=TRUE,VLOOKUP($I4,'J11 - J22'!$D$12:$N$17,7,FALSE),VLOOKUP($I4,'J11 - J22'!$A$12:$N$17,9,FALSE))</f>
        <v>0</v>
      </c>
    </row>
    <row r="20" spans="1:55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R20" s="9"/>
      <c r="S20" s="1"/>
      <c r="T20" s="1"/>
      <c r="U20" s="1"/>
      <c r="V20" s="3"/>
      <c r="W20" s="110"/>
      <c r="X20" s="110"/>
      <c r="Y20" s="110" t="s">
        <v>25</v>
      </c>
      <c r="Z20" s="110"/>
      <c r="AA20" s="110"/>
      <c r="AB20" s="110"/>
      <c r="AC20" s="110"/>
      <c r="AD20" s="110"/>
      <c r="AH20" s="12">
        <f>IF(ISERROR(VLOOKUP($I5,'J1 - J12'!$A$3:$N$8,2,FALSE))=TRUE,VLOOKUP($I5,'J1 - J12'!$D$3:$N$8,7,FALSE),VLOOKUP($I5,'J1 - J12'!$A$3:$N$8,9,FALSE))</f>
        <v>0</v>
      </c>
      <c r="AI20" s="12">
        <f>IF(ISERROR(VLOOKUP($I5,'J2 - J13'!$A$3:$N$8,2,FALSE))=TRUE,VLOOKUP($I5,'J2 - J13'!$D$3:$N$8,7,FALSE),VLOOKUP($I5,'J2 - J13'!$A$3:$N$8,9,FALSE))</f>
        <v>0</v>
      </c>
      <c r="AJ20" s="12">
        <f>IF(ISERROR(VLOOKUP($I5,'J3 - J14'!$A$3:$N$8,2,FALSE))=TRUE,VLOOKUP($I5,'J3 - J14'!$D$3:$N$8,7,FALSE),VLOOKUP($I5,'J3 - J14'!$A$3:$N$8,9,FALSE))</f>
        <v>0</v>
      </c>
      <c r="AK20" s="12">
        <f>IF(ISERROR(VLOOKUP($I5,'J4 - J15'!$A$3:$N$8,2,FALSE))=TRUE,VLOOKUP($I5,'J4 - J15'!$D$3:$N$8,7,FALSE),VLOOKUP($I5,'J4 - J15'!$A$3:$N$8,9,FALSE))</f>
        <v>0</v>
      </c>
      <c r="AL20" s="12">
        <f>IF(ISERROR(VLOOKUP($I5,'J5 - J16'!$A$3:$N$8,2,FALSE))=TRUE,VLOOKUP($I5,'J5 - J16'!$D$3:$N$8,7,FALSE),VLOOKUP($I5,'J5 - J16'!$A$3:$N$8,9,FALSE))</f>
        <v>0</v>
      </c>
      <c r="AM20" s="12">
        <f>IF(ISERROR(VLOOKUP($I5,'J6 - J17'!$A$3:$N$8,2,FALSE))=TRUE,VLOOKUP($I5,'J6 - J17'!$D$3:$N$8,7,FALSE),VLOOKUP($I5,'J6 - J17'!$A$3:$N$8,9,FALSE))</f>
        <v>1</v>
      </c>
      <c r="AN20" s="12">
        <f>IF(ISERROR(VLOOKUP($I5,'J7 - J18'!$A$3:$N$8,2,FALSE))=TRUE,VLOOKUP($I5,'J7 - J18'!$D$3:$N$8,7,FALSE),VLOOKUP($I5,'J7 - J18'!$A$3:$N$8,9,FALSE))</f>
        <v>0</v>
      </c>
      <c r="AO20" s="12">
        <f>IF(ISERROR(VLOOKUP($I5,'J8 - J19'!$A$3:$N$8,2,FALSE))=TRUE,VLOOKUP($I5,'J8 - J19'!$D$3:$N$8,7,FALSE),VLOOKUP($I5,'J8 - J19'!$A$3:$N$8,9,FALSE))</f>
        <v>0</v>
      </c>
      <c r="AP20" s="12">
        <f>IF(ISERROR(VLOOKUP($I5,'J9 - J20'!$A$3:$N$8,2,FALSE))=TRUE,VLOOKUP($I5,'J9 - J20'!$D$3:$N$8,7,FALSE),VLOOKUP($I5,'J9 - J20'!$A$3:$N$8,9,FALSE))</f>
        <v>0</v>
      </c>
      <c r="AQ20" s="12">
        <f>IF(ISERROR(VLOOKUP($I5,'J10 - J21'!$A$3:$N$8,2,FALSE))=TRUE,VLOOKUP($I5,'J10 - J21'!$D$3:$N$8,7,FALSE),VLOOKUP($I5,'J10 - J21'!$A$3:$N$8,9,FALSE))</f>
        <v>1</v>
      </c>
      <c r="AR20" s="12">
        <f>IF(ISERROR(VLOOKUP($I5,'J11 - J22'!$A$3:$N$8,2,FALSE))=TRUE,VLOOKUP($I5,'J11 - J22'!$D$3:$N$8,7,FALSE),VLOOKUP($I5,'J11 - J22'!$A$3:$N$8,9,FALSE))</f>
        <v>0</v>
      </c>
      <c r="AS20" s="12">
        <f>IF(ISERROR(VLOOKUP($I5,'J1 - J12'!$A$12:$N$17,2,FALSE))=TRUE,VLOOKUP($I5,'J1 - J12'!$D$12:$N$17,7,FALSE),VLOOKUP($I5,'J1 - J12'!$A$12:$N$17,9,FALSE))</f>
        <v>0</v>
      </c>
      <c r="AT20" s="12">
        <f>IF(ISERROR(VLOOKUP($I5,'J2 - J13'!$A$12:$N$17,2,FALSE))=TRUE,VLOOKUP($I5,'J2 - J13'!$D$12:$N$17,7,FALSE),VLOOKUP($I5,'J2 - J13'!$A$12:$N$17,9,FALSE))</f>
        <v>0</v>
      </c>
      <c r="AU20" s="12">
        <f>IF(ISERROR(VLOOKUP($I5,'J3 - J14'!$A$12:$N$17,2,FALSE))=TRUE,VLOOKUP($I5,'J3 - J14'!$D$12:$N$17,7,FALSE),VLOOKUP($I5,'J3 - J14'!$A$12:$N$17,9,FALSE))</f>
        <v>0</v>
      </c>
      <c r="AV20" s="12">
        <f>IF(ISERROR(VLOOKUP($I5,'J4 - J15'!$A$12:$N$17,2,FALSE))=TRUE,VLOOKUP($I5,'J4 - J15'!$D$12:$N$17,7,FALSE),VLOOKUP($I5,'J4 - J15'!$A$12:$N$17,9,FALSE))</f>
        <v>0</v>
      </c>
      <c r="AW20" s="12">
        <f>IF(ISERROR(VLOOKUP($I5,'J5 - J16'!$A$12:$N$17,2,FALSE))=TRUE,VLOOKUP($I5,'J5 - J16'!$D$12:$N$17,7,FALSE),VLOOKUP($I5,'J5 - J16'!$A$12:$N$17,9,FALSE))</f>
        <v>0</v>
      </c>
      <c r="AX20" s="12">
        <f>IF(ISERROR(VLOOKUP($I5,'J6 - J17'!$A$12:$N$17,2,FALSE))=TRUE,VLOOKUP($I5,'J6 - J17'!$D$12:$N$17,7,FALSE),VLOOKUP($I5,'J6 - J17'!$A$12:$N$17,9,FALSE))</f>
        <v>0</v>
      </c>
      <c r="AY20" s="12">
        <f>IF(ISERROR(VLOOKUP($I5,'J7 - J18'!$A$12:$N$17,2,FALSE))=TRUE,VLOOKUP($I5,'J7 - J18'!$D$12:$N$17,7,FALSE),VLOOKUP($I5,'J7 - J18'!$A$12:$N$17,9,FALSE))</f>
        <v>0</v>
      </c>
      <c r="AZ20" s="12">
        <f>IF(ISERROR(VLOOKUP($I5,'J8 - J19'!$A$12:$N$17,2,FALSE))=TRUE,VLOOKUP($I5,'J8 - J19'!$D$12:$N$17,7,FALSE),VLOOKUP($I5,'J8 - J19'!$A$12:$N$17,9,FALSE))</f>
        <v>1</v>
      </c>
      <c r="BA20" s="12">
        <f>IF(ISERROR(VLOOKUP($I5,'J9 - J20'!$A$12:$N$17,2,FALSE))=TRUE,VLOOKUP($I5,'J9 - J20'!$D$12:$N$17,7,FALSE),VLOOKUP($I5,'J9 - J20'!$A$12:$N$17,9,FALSE))</f>
        <v>0</v>
      </c>
      <c r="BB20" s="12">
        <f>IF(ISERROR(VLOOKUP($I5,'J10 - J21'!$A$12:$N$17,2,FALSE))=TRUE,VLOOKUP($I5,'J10 - J21'!$D$12:$N$17,7,FALSE),VLOOKUP($I5,'J10 - J21'!$A$12:$N$17,9,FALSE))</f>
        <v>1</v>
      </c>
      <c r="BC20" s="12">
        <f>IF(ISERROR(VLOOKUP($I5,'J11 - J22'!$A$12:$N$17,2,FALSE))=TRUE,VLOOKUP($I5,'J11 - J22'!$D$12:$N$17,7,FALSE),VLOOKUP($I5,'J11 - J22'!$A$12:$N$17,9,FALSE))</f>
        <v>0</v>
      </c>
    </row>
    <row r="21" spans="1:55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R21" s="9"/>
      <c r="S21" s="1"/>
      <c r="T21" s="1"/>
      <c r="U21" s="1"/>
      <c r="V21" s="3"/>
      <c r="W21" s="108"/>
      <c r="X21" s="108"/>
      <c r="Y21" s="109"/>
      <c r="Z21" s="109"/>
      <c r="AA21" s="108"/>
      <c r="AB21" s="108"/>
      <c r="AC21" s="109"/>
      <c r="AD21" s="109"/>
      <c r="AH21" s="12">
        <f>IF(ISERROR(VLOOKUP($I6,'J1 - J12'!$A$3:$N$8,2,FALSE))=TRUE,VLOOKUP($I6,'J1 - J12'!$D$3:$N$8,7,FALSE),VLOOKUP($I6,'J1 - J12'!$A$3:$N$8,9,FALSE))</f>
        <v>1</v>
      </c>
      <c r="AI21" s="12">
        <f>IF(ISERROR(VLOOKUP($I6,'J2 - J13'!$A$3:$N$8,2,FALSE))=TRUE,VLOOKUP($I6,'J2 - J13'!$D$3:$N$8,7,FALSE),VLOOKUP($I6,'J2 - J13'!$A$3:$N$8,9,FALSE))</f>
        <v>0</v>
      </c>
      <c r="AJ21" s="12">
        <f>IF(ISERROR(VLOOKUP($I6,'J3 - J14'!$A$3:$N$8,2,FALSE))=TRUE,VLOOKUP($I6,'J3 - J14'!$D$3:$N$8,7,FALSE),VLOOKUP($I6,'J3 - J14'!$A$3:$N$8,9,FALSE))</f>
        <v>1</v>
      </c>
      <c r="AK21" s="12">
        <f>IF(ISERROR(VLOOKUP($I6,'J4 - J15'!$A$3:$N$8,2,FALSE))=TRUE,VLOOKUP($I6,'J4 - J15'!$D$3:$N$8,7,FALSE),VLOOKUP($I6,'J4 - J15'!$A$3:$N$8,9,FALSE))</f>
        <v>0</v>
      </c>
      <c r="AL21" s="12">
        <f>IF(ISERROR(VLOOKUP($I6,'J5 - J16'!$A$3:$N$8,2,FALSE))=TRUE,VLOOKUP($I6,'J5 - J16'!$D$3:$N$8,7,FALSE),VLOOKUP($I6,'J5 - J16'!$A$3:$N$8,9,FALSE))</f>
        <v>0</v>
      </c>
      <c r="AM21" s="12">
        <f>IF(ISERROR(VLOOKUP($I6,'J6 - J17'!$A$3:$N$8,2,FALSE))=TRUE,VLOOKUP($I6,'J6 - J17'!$D$3:$N$8,7,FALSE),VLOOKUP($I6,'J6 - J17'!$A$3:$N$8,9,FALSE))</f>
        <v>0</v>
      </c>
      <c r="AN21" s="12">
        <f>IF(ISERROR(VLOOKUP($I6,'J7 - J18'!$A$3:$N$8,2,FALSE))=TRUE,VLOOKUP($I6,'J7 - J18'!$D$3:$N$8,7,FALSE),VLOOKUP($I6,'J7 - J18'!$A$3:$N$8,9,FALSE))</f>
        <v>0</v>
      </c>
      <c r="AO21" s="12">
        <f>IF(ISERROR(VLOOKUP($I6,'J8 - J19'!$A$3:$N$8,2,FALSE))=TRUE,VLOOKUP($I6,'J8 - J19'!$D$3:$N$8,7,FALSE),VLOOKUP($I6,'J8 - J19'!$A$3:$N$8,9,FALSE))</f>
        <v>0</v>
      </c>
      <c r="AP21" s="12">
        <f>IF(ISERROR(VLOOKUP($I6,'J9 - J20'!$A$3:$N$8,2,FALSE))=TRUE,VLOOKUP($I6,'J9 - J20'!$D$3:$N$8,7,FALSE),VLOOKUP($I6,'J9 - J20'!$A$3:$N$8,9,FALSE))</f>
        <v>0</v>
      </c>
      <c r="AQ21" s="12">
        <f>IF(ISERROR(VLOOKUP($I6,'J10 - J21'!$A$3:$N$8,2,FALSE))=TRUE,VLOOKUP($I6,'J10 - J21'!$D$3:$N$8,7,FALSE),VLOOKUP($I6,'J10 - J21'!$A$3:$N$8,9,FALSE))</f>
        <v>0</v>
      </c>
      <c r="AR21" s="12">
        <f>IF(ISERROR(VLOOKUP($I6,'J11 - J22'!$A$3:$N$8,2,FALSE))=TRUE,VLOOKUP($I6,'J11 - J22'!$D$3:$N$8,7,FALSE),VLOOKUP($I6,'J11 - J22'!$A$3:$N$8,9,FALSE))</f>
        <v>0</v>
      </c>
      <c r="AS21" s="12">
        <f>IF(ISERROR(VLOOKUP($I6,'J1 - J12'!$A$12:$N$17,2,FALSE))=TRUE,VLOOKUP($I6,'J1 - J12'!$D$12:$N$17,7,FALSE),VLOOKUP($I6,'J1 - J12'!$A$12:$N$17,9,FALSE))</f>
        <v>1</v>
      </c>
      <c r="AT21" s="12">
        <f>IF(ISERROR(VLOOKUP($I6,'J2 - J13'!$A$12:$N$17,2,FALSE))=TRUE,VLOOKUP($I6,'J2 - J13'!$D$12:$N$17,7,FALSE),VLOOKUP($I6,'J2 - J13'!$A$12:$N$17,9,FALSE))</f>
        <v>0</v>
      </c>
      <c r="AU21" s="12">
        <f>IF(ISERROR(VLOOKUP($I6,'J3 - J14'!$A$12:$N$17,2,FALSE))=TRUE,VLOOKUP($I6,'J3 - J14'!$D$12:$N$17,7,FALSE),VLOOKUP($I6,'J3 - J14'!$A$12:$N$17,9,FALSE))</f>
        <v>1</v>
      </c>
      <c r="AV21" s="12">
        <f>IF(ISERROR(VLOOKUP($I6,'J4 - J15'!$A$12:$N$17,2,FALSE))=TRUE,VLOOKUP($I6,'J4 - J15'!$D$12:$N$17,7,FALSE),VLOOKUP($I6,'J4 - J15'!$A$12:$N$17,9,FALSE))</f>
        <v>0</v>
      </c>
      <c r="AW21" s="12">
        <f>IF(ISERROR(VLOOKUP($I6,'J5 - J16'!$A$12:$N$17,2,FALSE))=TRUE,VLOOKUP($I6,'J5 - J16'!$D$12:$N$17,7,FALSE),VLOOKUP($I6,'J5 - J16'!$A$12:$N$17,9,FALSE))</f>
        <v>0</v>
      </c>
      <c r="AX21" s="12">
        <f>IF(ISERROR(VLOOKUP($I6,'J6 - J17'!$A$12:$N$17,2,FALSE))=TRUE,VLOOKUP($I6,'J6 - J17'!$D$12:$N$17,7,FALSE),VLOOKUP($I6,'J6 - J17'!$A$12:$N$17,9,FALSE))</f>
        <v>0</v>
      </c>
      <c r="AY21" s="12">
        <f>IF(ISERROR(VLOOKUP($I6,'J7 - J18'!$A$12:$N$17,2,FALSE))=TRUE,VLOOKUP($I6,'J7 - J18'!$D$12:$N$17,7,FALSE),VLOOKUP($I6,'J7 - J18'!$A$12:$N$17,9,FALSE))</f>
        <v>1</v>
      </c>
      <c r="AZ21" s="12">
        <f>IF(ISERROR(VLOOKUP($I6,'J8 - J19'!$A$12:$N$17,2,FALSE))=TRUE,VLOOKUP($I6,'J8 - J19'!$D$12:$N$17,7,FALSE),VLOOKUP($I6,'J8 - J19'!$A$12:$N$17,9,FALSE))</f>
        <v>1</v>
      </c>
      <c r="BA21" s="12">
        <f>IF(ISERROR(VLOOKUP($I6,'J9 - J20'!$A$12:$N$17,2,FALSE))=TRUE,VLOOKUP($I6,'J9 - J20'!$D$12:$N$17,7,FALSE),VLOOKUP($I6,'J9 - J20'!$A$12:$N$17,9,FALSE))</f>
        <v>0</v>
      </c>
      <c r="BB21" s="12">
        <f>IF(ISERROR(VLOOKUP($I6,'J10 - J21'!$A$12:$N$17,2,FALSE))=TRUE,VLOOKUP($I6,'J10 - J21'!$D$12:$N$17,7,FALSE),VLOOKUP($I6,'J10 - J21'!$A$12:$N$17,9,FALSE))</f>
        <v>1</v>
      </c>
      <c r="BC21" s="12">
        <f>IF(ISERROR(VLOOKUP($I6,'J11 - J22'!$A$12:$N$17,2,FALSE))=TRUE,VLOOKUP($I6,'J11 - J22'!$D$12:$N$17,7,FALSE),VLOOKUP($I6,'J11 - J22'!$A$12:$N$17,9,FALSE))</f>
        <v>0</v>
      </c>
    </row>
    <row r="22" spans="1:55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R22" s="9"/>
      <c r="S22" s="1"/>
      <c r="T22" s="1"/>
      <c r="U22" s="1"/>
      <c r="V22" s="3"/>
      <c r="W22" s="108"/>
      <c r="X22" s="108"/>
      <c r="Y22" s="109"/>
      <c r="Z22" s="109"/>
      <c r="AA22" s="108"/>
      <c r="AB22" s="108"/>
      <c r="AC22" s="109"/>
      <c r="AD22" s="109"/>
      <c r="AH22" s="12">
        <f>IF(ISERROR(VLOOKUP($I7,'J1 - J12'!$A$3:$N$8,2,FALSE))=TRUE,VLOOKUP($I7,'J1 - J12'!$D$3:$N$8,7,FALSE),VLOOKUP($I7,'J1 - J12'!$A$3:$N$8,9,FALSE))</f>
        <v>1</v>
      </c>
      <c r="AI22" s="12">
        <f>IF(ISERROR(VLOOKUP($I7,'J2 - J13'!$A$3:$N$8,2,FALSE))=TRUE,VLOOKUP($I7,'J2 - J13'!$D$3:$N$8,7,FALSE),VLOOKUP($I7,'J2 - J13'!$A$3:$N$8,9,FALSE))</f>
        <v>0</v>
      </c>
      <c r="AJ22" s="12">
        <f>IF(ISERROR(VLOOKUP($I7,'J3 - J14'!$A$3:$N$8,2,FALSE))=TRUE,VLOOKUP($I7,'J3 - J14'!$D$3:$N$8,7,FALSE),VLOOKUP($I7,'J3 - J14'!$A$3:$N$8,9,FALSE))</f>
        <v>0</v>
      </c>
      <c r="AK22" s="12">
        <f>IF(ISERROR(VLOOKUP($I7,'J4 - J15'!$A$3:$N$8,2,FALSE))=TRUE,VLOOKUP($I7,'J4 - J15'!$D$3:$N$8,7,FALSE),VLOOKUP($I7,'J4 - J15'!$A$3:$N$8,9,FALSE))</f>
        <v>1</v>
      </c>
      <c r="AL22" s="12">
        <f>IF(ISERROR(VLOOKUP($I7,'J5 - J16'!$A$3:$N$8,2,FALSE))=TRUE,VLOOKUP($I7,'J5 - J16'!$D$3:$N$8,7,FALSE),VLOOKUP($I7,'J5 - J16'!$A$3:$N$8,9,FALSE))</f>
        <v>0</v>
      </c>
      <c r="AM22" s="12">
        <f>IF(ISERROR(VLOOKUP($I7,'J6 - J17'!$A$3:$N$8,2,FALSE))=TRUE,VLOOKUP($I7,'J6 - J17'!$D$3:$N$8,7,FALSE),VLOOKUP($I7,'J6 - J17'!$A$3:$N$8,9,FALSE))</f>
        <v>0</v>
      </c>
      <c r="AN22" s="12">
        <f>IF(ISERROR(VLOOKUP($I7,'J7 - J18'!$A$3:$N$8,2,FALSE))=TRUE,VLOOKUP($I7,'J7 - J18'!$D$3:$N$8,7,FALSE),VLOOKUP($I7,'J7 - J18'!$A$3:$N$8,9,FALSE))</f>
        <v>0</v>
      </c>
      <c r="AO22" s="12">
        <f>IF(ISERROR(VLOOKUP($I7,'J8 - J19'!$A$3:$N$8,2,FALSE))=TRUE,VLOOKUP($I7,'J8 - J19'!$D$3:$N$8,7,FALSE),VLOOKUP($I7,'J8 - J19'!$A$3:$N$8,9,FALSE))</f>
        <v>0</v>
      </c>
      <c r="AP22" s="12">
        <f>IF(ISERROR(VLOOKUP($I7,'J9 - J20'!$A$3:$N$8,2,FALSE))=TRUE,VLOOKUP($I7,'J9 - J20'!$D$3:$N$8,7,FALSE),VLOOKUP($I7,'J9 - J20'!$A$3:$N$8,9,FALSE))</f>
        <v>0</v>
      </c>
      <c r="AQ22" s="12">
        <f>IF(ISERROR(VLOOKUP($I7,'J10 - J21'!$A$3:$N$8,2,FALSE))=TRUE,VLOOKUP($I7,'J10 - J21'!$D$3:$N$8,7,FALSE),VLOOKUP($I7,'J10 - J21'!$A$3:$N$8,9,FALSE))</f>
        <v>0</v>
      </c>
      <c r="AR22" s="12">
        <f>IF(ISERROR(VLOOKUP($I7,'J11 - J22'!$A$3:$N$8,2,FALSE))=TRUE,VLOOKUP($I7,'J11 - J22'!$D$3:$N$8,7,FALSE),VLOOKUP($I7,'J11 - J22'!$A$3:$N$8,9,FALSE))</f>
        <v>0</v>
      </c>
      <c r="AS22" s="12">
        <f>IF(ISERROR(VLOOKUP($I7,'J1 - J12'!$A$12:$N$17,2,FALSE))=TRUE,VLOOKUP($I7,'J1 - J12'!$D$12:$N$17,7,FALSE),VLOOKUP($I7,'J1 - J12'!$A$12:$N$17,9,FALSE))</f>
        <v>0</v>
      </c>
      <c r="AT22" s="12">
        <f>IF(ISERROR(VLOOKUP($I7,'J2 - J13'!$A$12:$N$17,2,FALSE))=TRUE,VLOOKUP($I7,'J2 - J13'!$D$12:$N$17,7,FALSE),VLOOKUP($I7,'J2 - J13'!$A$12:$N$17,9,FALSE))</f>
        <v>0</v>
      </c>
      <c r="AU22" s="12">
        <f>IF(ISERROR(VLOOKUP($I7,'J3 - J14'!$A$12:$N$17,2,FALSE))=TRUE,VLOOKUP($I7,'J3 - J14'!$D$12:$N$17,7,FALSE),VLOOKUP($I7,'J3 - J14'!$A$12:$N$17,9,FALSE))</f>
        <v>0</v>
      </c>
      <c r="AV22" s="12">
        <f>IF(ISERROR(VLOOKUP($I7,'J4 - J15'!$A$12:$N$17,2,FALSE))=TRUE,VLOOKUP($I7,'J4 - J15'!$D$12:$N$17,7,FALSE),VLOOKUP($I7,'J4 - J15'!$A$12:$N$17,9,FALSE))</f>
        <v>0</v>
      </c>
      <c r="AW22" s="12">
        <f>IF(ISERROR(VLOOKUP($I7,'J5 - J16'!$A$12:$N$17,2,FALSE))=TRUE,VLOOKUP($I7,'J5 - J16'!$D$12:$N$17,7,FALSE),VLOOKUP($I7,'J5 - J16'!$A$12:$N$17,9,FALSE))</f>
        <v>1</v>
      </c>
      <c r="AX22" s="12">
        <f>IF(ISERROR(VLOOKUP($I7,'J6 - J17'!$A$12:$N$17,2,FALSE))=TRUE,VLOOKUP($I7,'J6 - J17'!$D$12:$N$17,7,FALSE),VLOOKUP($I7,'J6 - J17'!$A$12:$N$17,9,FALSE))</f>
        <v>0</v>
      </c>
      <c r="AY22" s="12">
        <f>IF(ISERROR(VLOOKUP($I7,'J7 - J18'!$A$12:$N$17,2,FALSE))=TRUE,VLOOKUP($I7,'J7 - J18'!$D$12:$N$17,7,FALSE),VLOOKUP($I7,'J7 - J18'!$A$12:$N$17,9,FALSE))</f>
        <v>0</v>
      </c>
      <c r="AZ22" s="12">
        <f>IF(ISERROR(VLOOKUP($I7,'J8 - J19'!$A$12:$N$17,2,FALSE))=TRUE,VLOOKUP($I7,'J8 - J19'!$D$12:$N$17,7,FALSE),VLOOKUP($I7,'J8 - J19'!$A$12:$N$17,9,FALSE))</f>
        <v>0</v>
      </c>
      <c r="BA22" s="12">
        <f>IF(ISERROR(VLOOKUP($I7,'J9 - J20'!$A$12:$N$17,2,FALSE))=TRUE,VLOOKUP($I7,'J9 - J20'!$D$12:$N$17,7,FALSE),VLOOKUP($I7,'J9 - J20'!$A$12:$N$17,9,FALSE))</f>
        <v>0</v>
      </c>
      <c r="BB22" s="12">
        <f>IF(ISERROR(VLOOKUP($I7,'J10 - J21'!$A$12:$N$17,2,FALSE))=TRUE,VLOOKUP($I7,'J10 - J21'!$D$12:$N$17,7,FALSE),VLOOKUP($I7,'J10 - J21'!$A$12:$N$17,9,FALSE))</f>
        <v>1</v>
      </c>
      <c r="BC22" s="12">
        <f>IF(ISERROR(VLOOKUP($I7,'J11 - J22'!$A$12:$N$17,2,FALSE))=TRUE,VLOOKUP($I7,'J11 - J22'!$D$12:$N$17,7,FALSE),VLOOKUP($I7,'J11 - J22'!$A$12:$N$17,9,FALSE))</f>
        <v>0</v>
      </c>
    </row>
    <row r="23" spans="1:55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R23" s="9"/>
      <c r="S23" s="1"/>
      <c r="T23" s="1"/>
      <c r="U23" s="1"/>
      <c r="V23" s="3"/>
      <c r="W23" s="108"/>
      <c r="X23" s="108"/>
      <c r="Y23" s="109"/>
      <c r="Z23" s="109"/>
      <c r="AA23" s="108"/>
      <c r="AB23" s="108"/>
      <c r="AC23" s="109"/>
      <c r="AD23" s="109"/>
      <c r="AH23" s="12">
        <f>IF(ISERROR(VLOOKUP($I8,'J1 - J12'!$A$3:$N$8,2,FALSE))=TRUE,VLOOKUP($I8,'J1 - J12'!$D$3:$N$8,7,FALSE),VLOOKUP($I8,'J1 - J12'!$A$3:$N$8,9,FALSE))</f>
        <v>1</v>
      </c>
      <c r="AI23" s="12">
        <f>IF(ISERROR(VLOOKUP($I8,'J2 - J13'!$A$3:$N$8,2,FALSE))=TRUE,VLOOKUP($I8,'J2 - J13'!$D$3:$N$8,7,FALSE),VLOOKUP($I8,'J2 - J13'!$A$3:$N$8,9,FALSE))</f>
        <v>0</v>
      </c>
      <c r="AJ23" s="12">
        <f>IF(ISERROR(VLOOKUP($I8,'J3 - J14'!$A$3:$N$8,2,FALSE))=TRUE,VLOOKUP($I8,'J3 - J14'!$D$3:$N$8,7,FALSE),VLOOKUP($I8,'J3 - J14'!$A$3:$N$8,9,FALSE))</f>
        <v>0</v>
      </c>
      <c r="AK23" s="12">
        <f>IF(ISERROR(VLOOKUP($I8,'J4 - J15'!$A$3:$N$8,2,FALSE))=TRUE,VLOOKUP($I8,'J4 - J15'!$D$3:$N$8,7,FALSE),VLOOKUP($I8,'J4 - J15'!$A$3:$N$8,9,FALSE))</f>
        <v>1</v>
      </c>
      <c r="AL23" s="12">
        <f>IF(ISERROR(VLOOKUP($I8,'J5 - J16'!$A$3:$N$8,2,FALSE))=TRUE,VLOOKUP($I8,'J5 - J16'!$D$3:$N$8,7,FALSE),VLOOKUP($I8,'J5 - J16'!$A$3:$N$8,9,FALSE))</f>
        <v>0</v>
      </c>
      <c r="AM23" s="12">
        <f>IF(ISERROR(VLOOKUP($I8,'J6 - J17'!$A$3:$N$8,2,FALSE))=TRUE,VLOOKUP($I8,'J6 - J17'!$D$3:$N$8,7,FALSE),VLOOKUP($I8,'J6 - J17'!$A$3:$N$8,9,FALSE))</f>
        <v>0</v>
      </c>
      <c r="AN23" s="12">
        <f>IF(ISERROR(VLOOKUP($I8,'J7 - J18'!$A$3:$N$8,2,FALSE))=TRUE,VLOOKUP($I8,'J7 - J18'!$D$3:$N$8,7,FALSE),VLOOKUP($I8,'J7 - J18'!$A$3:$N$8,9,FALSE))</f>
        <v>0</v>
      </c>
      <c r="AO23" s="12">
        <f>IF(ISERROR(VLOOKUP($I8,'J8 - J19'!$A$3:$N$8,2,FALSE))=TRUE,VLOOKUP($I8,'J8 - J19'!$D$3:$N$8,7,FALSE),VLOOKUP($I8,'J8 - J19'!$A$3:$N$8,9,FALSE))</f>
        <v>0</v>
      </c>
      <c r="AP23" s="12">
        <f>IF(ISERROR(VLOOKUP($I8,'J9 - J20'!$A$3:$N$8,2,FALSE))=TRUE,VLOOKUP($I8,'J9 - J20'!$D$3:$N$8,7,FALSE),VLOOKUP($I8,'J9 - J20'!$A$3:$N$8,9,FALSE))</f>
        <v>0</v>
      </c>
      <c r="AQ23" s="12">
        <f>IF(ISERROR(VLOOKUP($I8,'J10 - J21'!$A$3:$N$8,2,FALSE))=TRUE,VLOOKUP($I8,'J10 - J21'!$D$3:$N$8,7,FALSE),VLOOKUP($I8,'J10 - J21'!$A$3:$N$8,9,FALSE))</f>
        <v>1</v>
      </c>
      <c r="AR23" s="12">
        <f>IF(ISERROR(VLOOKUP($I8,'J11 - J22'!$A$3:$N$8,2,FALSE))=TRUE,VLOOKUP($I8,'J11 - J22'!$D$3:$N$8,7,FALSE),VLOOKUP($I8,'J11 - J22'!$A$3:$N$8,9,FALSE))</f>
        <v>0</v>
      </c>
      <c r="AS23" s="12">
        <f>IF(ISERROR(VLOOKUP($I8,'J1 - J12'!$A$12:$N$17,2,FALSE))=TRUE,VLOOKUP($I8,'J1 - J12'!$D$12:$N$17,7,FALSE),VLOOKUP($I8,'J1 - J12'!$A$12:$N$17,9,FALSE))</f>
        <v>0</v>
      </c>
      <c r="AT23" s="12">
        <f>IF(ISERROR(VLOOKUP($I8,'J2 - J13'!$A$12:$N$17,2,FALSE))=TRUE,VLOOKUP($I8,'J2 - J13'!$D$12:$N$17,7,FALSE),VLOOKUP($I8,'J2 - J13'!$A$12:$N$17,9,FALSE))</f>
        <v>1</v>
      </c>
      <c r="AU23" s="12">
        <f>IF(ISERROR(VLOOKUP($I8,'J3 - J14'!$A$12:$N$17,2,FALSE))=TRUE,VLOOKUP($I8,'J3 - J14'!$D$12:$N$17,7,FALSE),VLOOKUP($I8,'J3 - J14'!$A$12:$N$17,9,FALSE))</f>
        <v>0</v>
      </c>
      <c r="AV23" s="12">
        <f>IF(ISERROR(VLOOKUP($I8,'J4 - J15'!$A$12:$N$17,2,FALSE))=TRUE,VLOOKUP($I8,'J4 - J15'!$D$12:$N$17,7,FALSE),VLOOKUP($I8,'J4 - J15'!$A$12:$N$17,9,FALSE))</f>
        <v>0</v>
      </c>
      <c r="AW23" s="12">
        <f>IF(ISERROR(VLOOKUP($I8,'J5 - J16'!$A$12:$N$17,2,FALSE))=TRUE,VLOOKUP($I8,'J5 - J16'!$D$12:$N$17,7,FALSE),VLOOKUP($I8,'J5 - J16'!$A$12:$N$17,9,FALSE))</f>
        <v>0</v>
      </c>
      <c r="AX23" s="12">
        <f>IF(ISERROR(VLOOKUP($I8,'J6 - J17'!$A$12:$N$17,2,FALSE))=TRUE,VLOOKUP($I8,'J6 - J17'!$D$12:$N$17,7,FALSE),VLOOKUP($I8,'J6 - J17'!$A$12:$N$17,9,FALSE))</f>
        <v>0</v>
      </c>
      <c r="AY23" s="12">
        <f>IF(ISERROR(VLOOKUP($I8,'J7 - J18'!$A$12:$N$17,2,FALSE))=TRUE,VLOOKUP($I8,'J7 - J18'!$D$12:$N$17,7,FALSE),VLOOKUP($I8,'J7 - J18'!$A$12:$N$17,9,FALSE))</f>
        <v>0</v>
      </c>
      <c r="AZ23" s="12">
        <f>IF(ISERROR(VLOOKUP($I8,'J8 - J19'!$A$12:$N$17,2,FALSE))=TRUE,VLOOKUP($I8,'J8 - J19'!$D$12:$N$17,7,FALSE),VLOOKUP($I8,'J8 - J19'!$A$12:$N$17,9,FALSE))</f>
        <v>0</v>
      </c>
      <c r="BA23" s="12">
        <f>IF(ISERROR(VLOOKUP($I8,'J9 - J20'!$A$12:$N$17,2,FALSE))=TRUE,VLOOKUP($I8,'J9 - J20'!$D$12:$N$17,7,FALSE),VLOOKUP($I8,'J9 - J20'!$A$12:$N$17,9,FALSE))</f>
        <v>0</v>
      </c>
      <c r="BB23" s="12">
        <f>IF(ISERROR(VLOOKUP($I8,'J10 - J21'!$A$12:$N$17,2,FALSE))=TRUE,VLOOKUP($I8,'J10 - J21'!$D$12:$N$17,7,FALSE),VLOOKUP($I8,'J10 - J21'!$A$12:$N$17,9,FALSE))</f>
        <v>1</v>
      </c>
      <c r="BC23" s="12">
        <f>IF(ISERROR(VLOOKUP($I8,'J11 - J22'!$A$12:$N$17,2,FALSE))=TRUE,VLOOKUP($I8,'J11 - J22'!$D$12:$N$17,7,FALSE),VLOOKUP($I8,'J11 - J22'!$A$12:$N$17,9,FALSE))</f>
        <v>0</v>
      </c>
    </row>
    <row r="24" spans="1:55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S24" s="1"/>
      <c r="T24" s="1"/>
      <c r="U24" s="1"/>
      <c r="V24" s="3"/>
      <c r="W24" s="108"/>
      <c r="X24" s="108"/>
      <c r="Y24" s="109"/>
      <c r="Z24" s="109"/>
      <c r="AA24" s="108"/>
      <c r="AB24" s="108"/>
      <c r="AC24" s="109"/>
      <c r="AD24" s="109"/>
      <c r="AH24" s="12">
        <f>IF(ISERROR(VLOOKUP($I9,'J1 - J12'!$A$3:$N$8,2,FALSE))=TRUE,VLOOKUP($I9,'J1 - J12'!$D$3:$N$8,7,FALSE),VLOOKUP($I9,'J1 - J12'!$A$3:$N$8,9,FALSE))</f>
        <v>0</v>
      </c>
      <c r="AI24" s="12">
        <f>IF(ISERROR(VLOOKUP($I9,'J2 - J13'!$A$3:$N$8,2,FALSE))=TRUE,VLOOKUP($I9,'J2 - J13'!$D$3:$N$8,7,FALSE),VLOOKUP($I9,'J2 - J13'!$A$3:$N$8,9,FALSE))</f>
        <v>1</v>
      </c>
      <c r="AJ24" s="12">
        <f>IF(ISERROR(VLOOKUP($I9,'J3 - J14'!$A$3:$N$8,2,FALSE))=TRUE,VLOOKUP($I9,'J3 - J14'!$D$3:$N$8,7,FALSE),VLOOKUP($I9,'J3 - J14'!$A$3:$N$8,9,FALSE))</f>
        <v>1</v>
      </c>
      <c r="AK24" s="12">
        <f>IF(ISERROR(VLOOKUP($I9,'J4 - J15'!$A$3:$N$8,2,FALSE))=TRUE,VLOOKUP($I9,'J4 - J15'!$D$3:$N$8,7,FALSE),VLOOKUP($I9,'J4 - J15'!$A$3:$N$8,9,FALSE))</f>
        <v>1</v>
      </c>
      <c r="AL24" s="12">
        <f>IF(ISERROR(VLOOKUP($I9,'J5 - J16'!$A$3:$N$8,2,FALSE))=TRUE,VLOOKUP($I9,'J5 - J16'!$D$3:$N$8,7,FALSE),VLOOKUP($I9,'J5 - J16'!$A$3:$N$8,9,FALSE))</f>
        <v>0</v>
      </c>
      <c r="AM24" s="12">
        <f>IF(ISERROR(VLOOKUP($I9,'J6 - J17'!$A$3:$N$8,2,FALSE))=TRUE,VLOOKUP($I9,'J6 - J17'!$D$3:$N$8,7,FALSE),VLOOKUP($I9,'J6 - J17'!$A$3:$N$8,9,FALSE))</f>
        <v>0</v>
      </c>
      <c r="AN24" s="12">
        <f>IF(ISERROR(VLOOKUP($I9,'J7 - J18'!$A$3:$N$8,2,FALSE))=TRUE,VLOOKUP($I9,'J7 - J18'!$D$3:$N$8,7,FALSE),VLOOKUP($I9,'J7 - J18'!$A$3:$N$8,9,FALSE))</f>
        <v>1</v>
      </c>
      <c r="AO24" s="12">
        <f>IF(ISERROR(VLOOKUP($I9,'J8 - J19'!$A$3:$N$8,2,FALSE))=TRUE,VLOOKUP($I9,'J8 - J19'!$D$3:$N$8,7,FALSE),VLOOKUP($I9,'J8 - J19'!$A$3:$N$8,9,FALSE))</f>
        <v>0</v>
      </c>
      <c r="AP24" s="12">
        <f>IF(ISERROR(VLOOKUP($I9,'J9 - J20'!$A$3:$N$8,2,FALSE))=TRUE,VLOOKUP($I9,'J9 - J20'!$D$3:$N$8,7,FALSE),VLOOKUP($I9,'J9 - J20'!$A$3:$N$8,9,FALSE))</f>
        <v>0</v>
      </c>
      <c r="AQ24" s="12">
        <f>IF(ISERROR(VLOOKUP($I9,'J10 - J21'!$A$3:$N$8,2,FALSE))=TRUE,VLOOKUP($I9,'J10 - J21'!$D$3:$N$8,7,FALSE),VLOOKUP($I9,'J10 - J21'!$A$3:$N$8,9,FALSE))</f>
        <v>1</v>
      </c>
      <c r="AR24" s="12">
        <f>IF(ISERROR(VLOOKUP($I9,'J11 - J22'!$A$3:$N$8,2,FALSE))=TRUE,VLOOKUP($I9,'J11 - J22'!$D$3:$N$8,7,FALSE),VLOOKUP($I9,'J11 - J22'!$A$3:$N$8,9,FALSE))</f>
        <v>0</v>
      </c>
      <c r="AS24" s="12">
        <f>IF(ISERROR(VLOOKUP($I9,'J1 - J12'!$A$12:$N$17,2,FALSE))=TRUE,VLOOKUP($I9,'J1 - J12'!$D$12:$N$17,7,FALSE),VLOOKUP($I9,'J1 - J12'!$A$12:$N$17,9,FALSE))</f>
        <v>0</v>
      </c>
      <c r="AT24" s="12">
        <f>IF(ISERROR(VLOOKUP($I9,'J2 - J13'!$A$12:$N$17,2,FALSE))=TRUE,VLOOKUP($I9,'J2 - J13'!$D$12:$N$17,7,FALSE),VLOOKUP($I9,'J2 - J13'!$A$12:$N$17,9,FALSE))</f>
        <v>1</v>
      </c>
      <c r="AU24" s="12">
        <f>IF(ISERROR(VLOOKUP($I9,'J3 - J14'!$A$12:$N$17,2,FALSE))=TRUE,VLOOKUP($I9,'J3 - J14'!$D$12:$N$17,7,FALSE),VLOOKUP($I9,'J3 - J14'!$A$12:$N$17,9,FALSE))</f>
        <v>0</v>
      </c>
      <c r="AV24" s="12">
        <f>IF(ISERROR(VLOOKUP($I9,'J4 - J15'!$A$12:$N$17,2,FALSE))=TRUE,VLOOKUP($I9,'J4 - J15'!$D$12:$N$17,7,FALSE),VLOOKUP($I9,'J4 - J15'!$A$12:$N$17,9,FALSE))</f>
        <v>0</v>
      </c>
      <c r="AW24" s="12">
        <f>IF(ISERROR(VLOOKUP($I9,'J5 - J16'!$A$12:$N$17,2,FALSE))=TRUE,VLOOKUP($I9,'J5 - J16'!$D$12:$N$17,7,FALSE),VLOOKUP($I9,'J5 - J16'!$A$12:$N$17,9,FALSE))</f>
        <v>1</v>
      </c>
      <c r="AX24" s="12">
        <f>IF(ISERROR(VLOOKUP($I9,'J6 - J17'!$A$12:$N$17,2,FALSE))=TRUE,VLOOKUP($I9,'J6 - J17'!$D$12:$N$17,7,FALSE),VLOOKUP($I9,'J6 - J17'!$A$12:$N$17,9,FALSE))</f>
        <v>0</v>
      </c>
      <c r="AY24" s="12">
        <f>IF(ISERROR(VLOOKUP($I9,'J7 - J18'!$A$12:$N$17,2,FALSE))=TRUE,VLOOKUP($I9,'J7 - J18'!$D$12:$N$17,7,FALSE),VLOOKUP($I9,'J7 - J18'!$A$12:$N$17,9,FALSE))</f>
        <v>0</v>
      </c>
      <c r="AZ24" s="12">
        <f>IF(ISERROR(VLOOKUP($I9,'J8 - J19'!$A$12:$N$17,2,FALSE))=TRUE,VLOOKUP($I9,'J8 - J19'!$D$12:$N$17,7,FALSE),VLOOKUP($I9,'J8 - J19'!$A$12:$N$17,9,FALSE))</f>
        <v>1</v>
      </c>
      <c r="BA24" s="12">
        <f>IF(ISERROR(VLOOKUP($I9,'J9 - J20'!$A$12:$N$17,2,FALSE))=TRUE,VLOOKUP($I9,'J9 - J20'!$D$12:$N$17,7,FALSE),VLOOKUP($I9,'J9 - J20'!$A$12:$N$17,9,FALSE))</f>
        <v>0</v>
      </c>
      <c r="BB24" s="12">
        <f>IF(ISERROR(VLOOKUP($I9,'J10 - J21'!$A$12:$N$17,2,FALSE))=TRUE,VLOOKUP($I9,'J10 - J21'!$D$12:$N$17,7,FALSE),VLOOKUP($I9,'J10 - J21'!$A$12:$N$17,9,FALSE))</f>
        <v>0</v>
      </c>
      <c r="BC24" s="12">
        <f>IF(ISERROR(VLOOKUP($I9,'J11 - J22'!$A$12:$N$17,2,FALSE))=TRUE,VLOOKUP($I9,'J11 - J22'!$D$12:$N$17,7,FALSE),VLOOKUP($I9,'J11 - J22'!$A$12:$N$17,9,FALSE))</f>
        <v>0</v>
      </c>
    </row>
    <row r="25" spans="1:55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S25" s="1"/>
      <c r="T25" s="1"/>
      <c r="U25" s="1"/>
      <c r="V25" s="3"/>
      <c r="W25" s="108"/>
      <c r="X25" s="108"/>
      <c r="Y25" s="109"/>
      <c r="Z25" s="109"/>
      <c r="AA25" s="108"/>
      <c r="AB25" s="108"/>
      <c r="AC25" s="109"/>
      <c r="AD25" s="109"/>
      <c r="AH25" s="12">
        <f>IF(ISERROR(VLOOKUP($I10,'J1 - J12'!$A$3:$N$8,2,FALSE))=TRUE,VLOOKUP($I10,'J1 - J12'!$D$3:$N$8,7,FALSE),VLOOKUP($I10,'J1 - J12'!$A$3:$N$8,9,FALSE))</f>
        <v>1</v>
      </c>
      <c r="AI25" s="12">
        <f>IF(ISERROR(VLOOKUP($I10,'J2 - J13'!$A$3:$N$8,2,FALSE))=TRUE,VLOOKUP($I10,'J2 - J13'!$D$3:$N$8,7,FALSE),VLOOKUP($I10,'J2 - J13'!$A$3:$N$8,9,FALSE))</f>
        <v>1</v>
      </c>
      <c r="AJ25" s="12">
        <f>IF(ISERROR(VLOOKUP($I10,'J3 - J14'!$A$3:$N$8,2,FALSE))=TRUE,VLOOKUP($I10,'J3 - J14'!$D$3:$N$8,7,FALSE),VLOOKUP($I10,'J3 - J14'!$A$3:$N$8,9,FALSE))</f>
        <v>0</v>
      </c>
      <c r="AK25" s="12">
        <f>IF(ISERROR(VLOOKUP($I10,'J4 - J15'!$A$3:$N$8,2,FALSE))=TRUE,VLOOKUP($I10,'J4 - J15'!$D$3:$N$8,7,FALSE),VLOOKUP($I10,'J4 - J15'!$A$3:$N$8,9,FALSE))</f>
        <v>0</v>
      </c>
      <c r="AL25" s="12">
        <f>IF(ISERROR(VLOOKUP($I10,'J5 - J16'!$A$3:$N$8,2,FALSE))=TRUE,VLOOKUP($I10,'J5 - J16'!$D$3:$N$8,7,FALSE),VLOOKUP($I10,'J5 - J16'!$A$3:$N$8,9,FALSE))</f>
        <v>0</v>
      </c>
      <c r="AM25" s="12">
        <f>IF(ISERROR(VLOOKUP($I10,'J6 - J17'!$A$3:$N$8,2,FALSE))=TRUE,VLOOKUP($I10,'J6 - J17'!$D$3:$N$8,7,FALSE),VLOOKUP($I10,'J6 - J17'!$A$3:$N$8,9,FALSE))</f>
        <v>1</v>
      </c>
      <c r="AN25" s="12">
        <f>IF(ISERROR(VLOOKUP($I10,'J7 - J18'!$A$3:$N$8,2,FALSE))=TRUE,VLOOKUP($I10,'J7 - J18'!$D$3:$N$8,7,FALSE),VLOOKUP($I10,'J7 - J18'!$A$3:$N$8,9,FALSE))</f>
        <v>0</v>
      </c>
      <c r="AO25" s="12">
        <f>IF(ISERROR(VLOOKUP($I10,'J8 - J19'!$A$3:$N$8,2,FALSE))=TRUE,VLOOKUP($I10,'J8 - J19'!$D$3:$N$8,7,FALSE),VLOOKUP($I10,'J8 - J19'!$A$3:$N$8,9,FALSE))</f>
        <v>0</v>
      </c>
      <c r="AP25" s="12">
        <f>IF(ISERROR(VLOOKUP($I10,'J9 - J20'!$A$3:$N$8,2,FALSE))=TRUE,VLOOKUP($I10,'J9 - J20'!$D$3:$N$8,7,FALSE),VLOOKUP($I10,'J9 - J20'!$A$3:$N$8,9,FALSE))</f>
        <v>0</v>
      </c>
      <c r="AQ25" s="12">
        <f>IF(ISERROR(VLOOKUP($I10,'J10 - J21'!$A$3:$N$8,2,FALSE))=TRUE,VLOOKUP($I10,'J10 - J21'!$D$3:$N$8,7,FALSE),VLOOKUP($I10,'J10 - J21'!$A$3:$N$8,9,FALSE))</f>
        <v>0</v>
      </c>
      <c r="AR25" s="12">
        <f>IF(ISERROR(VLOOKUP($I10,'J11 - J22'!$A$3:$N$8,2,FALSE))=TRUE,VLOOKUP($I10,'J11 - J22'!$D$3:$N$8,7,FALSE),VLOOKUP($I10,'J11 - J22'!$A$3:$N$8,9,FALSE))</f>
        <v>1</v>
      </c>
      <c r="AS25" s="12">
        <f>IF(ISERROR(VLOOKUP($I10,'J1 - J12'!$A$12:$N$17,2,FALSE))=TRUE,VLOOKUP($I10,'J1 - J12'!$D$12:$N$17,7,FALSE),VLOOKUP($I10,'J1 - J12'!$A$12:$N$17,9,FALSE))</f>
        <v>0</v>
      </c>
      <c r="AT25" s="12">
        <f>IF(ISERROR(VLOOKUP($I10,'J2 - J13'!$A$12:$N$17,2,FALSE))=TRUE,VLOOKUP($I10,'J2 - J13'!$D$12:$N$17,7,FALSE),VLOOKUP($I10,'J2 - J13'!$A$12:$N$17,9,FALSE))</f>
        <v>1</v>
      </c>
      <c r="AU25" s="12">
        <f>IF(ISERROR(VLOOKUP($I10,'J3 - J14'!$A$12:$N$17,2,FALSE))=TRUE,VLOOKUP($I10,'J3 - J14'!$D$12:$N$17,7,FALSE),VLOOKUP($I10,'J3 - J14'!$A$12:$N$17,9,FALSE))</f>
        <v>0</v>
      </c>
      <c r="AV25" s="12">
        <f>IF(ISERROR(VLOOKUP($I10,'J4 - J15'!$A$12:$N$17,2,FALSE))=TRUE,VLOOKUP($I10,'J4 - J15'!$D$12:$N$17,7,FALSE),VLOOKUP($I10,'J4 - J15'!$A$12:$N$17,9,FALSE))</f>
        <v>0</v>
      </c>
      <c r="AW25" s="12">
        <f>IF(ISERROR(VLOOKUP($I10,'J5 - J16'!$A$12:$N$17,2,FALSE))=TRUE,VLOOKUP($I10,'J5 - J16'!$D$12:$N$17,7,FALSE),VLOOKUP($I10,'J5 - J16'!$A$12:$N$17,9,FALSE))</f>
        <v>0</v>
      </c>
      <c r="AX25" s="12">
        <f>IF(ISERROR(VLOOKUP($I10,'J6 - J17'!$A$12:$N$17,2,FALSE))=TRUE,VLOOKUP($I10,'J6 - J17'!$D$12:$N$17,7,FALSE),VLOOKUP($I10,'J6 - J17'!$A$12:$N$17,9,FALSE))</f>
        <v>1</v>
      </c>
      <c r="AY25" s="12">
        <f>IF(ISERROR(VLOOKUP($I10,'J7 - J18'!$A$12:$N$17,2,FALSE))=TRUE,VLOOKUP($I10,'J7 - J18'!$D$12:$N$17,7,FALSE),VLOOKUP($I10,'J7 - J18'!$A$12:$N$17,9,FALSE))</f>
        <v>1</v>
      </c>
      <c r="AZ25" s="12">
        <f>IF(ISERROR(VLOOKUP($I10,'J8 - J19'!$A$12:$N$17,2,FALSE))=TRUE,VLOOKUP($I10,'J8 - J19'!$D$12:$N$17,7,FALSE),VLOOKUP($I10,'J8 - J19'!$A$12:$N$17,9,FALSE))</f>
        <v>0</v>
      </c>
      <c r="BA25" s="12">
        <f>IF(ISERROR(VLOOKUP($I10,'J9 - J20'!$A$12:$N$17,2,FALSE))=TRUE,VLOOKUP($I10,'J9 - J20'!$D$12:$N$17,7,FALSE),VLOOKUP($I10,'J9 - J20'!$A$12:$N$17,9,FALSE))</f>
        <v>0</v>
      </c>
      <c r="BB25" s="12">
        <f>IF(ISERROR(VLOOKUP($I10,'J10 - J21'!$A$12:$N$17,2,FALSE))=TRUE,VLOOKUP($I10,'J10 - J21'!$D$12:$N$17,7,FALSE),VLOOKUP($I10,'J10 - J21'!$A$12:$N$17,9,FALSE))</f>
        <v>0</v>
      </c>
      <c r="BC25" s="12">
        <f>IF(ISERROR(VLOOKUP($I10,'J11 - J22'!$A$12:$N$17,2,FALSE))=TRUE,VLOOKUP($I10,'J11 - J22'!$D$12:$N$17,7,FALSE),VLOOKUP($I10,'J11 - J22'!$A$12:$N$17,9,FALSE))</f>
        <v>0</v>
      </c>
    </row>
    <row r="26" spans="1:55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S26" s="1"/>
      <c r="T26" s="1"/>
      <c r="U26" s="1"/>
      <c r="V26" s="3"/>
      <c r="W26" s="108"/>
      <c r="X26" s="108"/>
      <c r="Y26" s="109"/>
      <c r="Z26" s="109"/>
      <c r="AA26" s="108"/>
      <c r="AB26" s="108"/>
      <c r="AC26" s="109"/>
      <c r="AD26" s="109"/>
      <c r="AH26" s="12">
        <f>IF(ISERROR(VLOOKUP($I11,'J1 - J12'!$A$3:$N$8,2,FALSE))=TRUE,VLOOKUP($I11,'J1 - J12'!$D$3:$N$8,7,FALSE),VLOOKUP($I11,'J1 - J12'!$A$3:$N$8,9,FALSE))</f>
        <v>0</v>
      </c>
      <c r="AI26" s="12">
        <f>IF(ISERROR(VLOOKUP($I11,'J2 - J13'!$A$3:$N$8,2,FALSE))=TRUE,VLOOKUP($I11,'J2 - J13'!$D$3:$N$8,7,FALSE),VLOOKUP($I11,'J2 - J13'!$A$3:$N$8,9,FALSE))</f>
        <v>0</v>
      </c>
      <c r="AJ26" s="12">
        <f>IF(ISERROR(VLOOKUP($I11,'J3 - J14'!$A$3:$N$8,2,FALSE))=TRUE,VLOOKUP($I11,'J3 - J14'!$D$3:$N$8,7,FALSE),VLOOKUP($I11,'J3 - J14'!$A$3:$N$8,9,FALSE))</f>
        <v>0</v>
      </c>
      <c r="AK26" s="12">
        <f>IF(ISERROR(VLOOKUP($I11,'J4 - J15'!$A$3:$N$8,2,FALSE))=TRUE,VLOOKUP($I11,'J4 - J15'!$D$3:$N$8,7,FALSE),VLOOKUP($I11,'J4 - J15'!$A$3:$N$8,9,FALSE))</f>
        <v>1</v>
      </c>
      <c r="AL26" s="12">
        <f>IF(ISERROR(VLOOKUP($I11,'J5 - J16'!$A$3:$N$8,2,FALSE))=TRUE,VLOOKUP($I11,'J5 - J16'!$D$3:$N$8,7,FALSE),VLOOKUP($I11,'J5 - J16'!$A$3:$N$8,9,FALSE))</f>
        <v>0</v>
      </c>
      <c r="AM26" s="12">
        <f>IF(ISERROR(VLOOKUP($I11,'J6 - J17'!$A$3:$N$8,2,FALSE))=TRUE,VLOOKUP($I11,'J6 - J17'!$D$3:$N$8,7,FALSE),VLOOKUP($I11,'J6 - J17'!$A$3:$N$8,9,FALSE))</f>
        <v>1</v>
      </c>
      <c r="AN26" s="12">
        <f>IF(ISERROR(VLOOKUP($I11,'J7 - J18'!$A$3:$N$8,2,FALSE))=TRUE,VLOOKUP($I11,'J7 - J18'!$D$3:$N$8,7,FALSE),VLOOKUP($I11,'J7 - J18'!$A$3:$N$8,9,FALSE))</f>
        <v>1</v>
      </c>
      <c r="AO26" s="12">
        <f>IF(ISERROR(VLOOKUP($I11,'J8 - J19'!$A$3:$N$8,2,FALSE))=TRUE,VLOOKUP($I11,'J8 - J19'!$D$3:$N$8,7,FALSE),VLOOKUP($I11,'J8 - J19'!$A$3:$N$8,9,FALSE))</f>
        <v>1</v>
      </c>
      <c r="AP26" s="12">
        <f>IF(ISERROR(VLOOKUP($I11,'J9 - J20'!$A$3:$N$8,2,FALSE))=TRUE,VLOOKUP($I11,'J9 - J20'!$D$3:$N$8,7,FALSE),VLOOKUP($I11,'J9 - J20'!$A$3:$N$8,9,FALSE))</f>
        <v>0</v>
      </c>
      <c r="AQ26" s="12">
        <f>IF(ISERROR(VLOOKUP($I11,'J10 - J21'!$A$3:$N$8,2,FALSE))=TRUE,VLOOKUP($I11,'J10 - J21'!$D$3:$N$8,7,FALSE),VLOOKUP($I11,'J10 - J21'!$A$3:$N$8,9,FALSE))</f>
        <v>0</v>
      </c>
      <c r="AR26" s="12">
        <f>IF(ISERROR(VLOOKUP($I11,'J11 - J22'!$A$3:$N$8,2,FALSE))=TRUE,VLOOKUP($I11,'J11 - J22'!$D$3:$N$8,7,FALSE),VLOOKUP($I11,'J11 - J22'!$A$3:$N$8,9,FALSE))</f>
        <v>1</v>
      </c>
      <c r="AS26" s="12">
        <f>IF(ISERROR(VLOOKUP($I11,'J1 - J12'!$A$12:$N$17,2,FALSE))=TRUE,VLOOKUP($I11,'J1 - J12'!$D$12:$N$17,7,FALSE),VLOOKUP($I11,'J1 - J12'!$A$12:$N$17,9,FALSE))</f>
        <v>1</v>
      </c>
      <c r="AT26" s="12">
        <f>IF(ISERROR(VLOOKUP($I11,'J2 - J13'!$A$12:$N$17,2,FALSE))=TRUE,VLOOKUP($I11,'J2 - J13'!$D$12:$N$17,7,FALSE),VLOOKUP($I11,'J2 - J13'!$A$12:$N$17,9,FALSE))</f>
        <v>1</v>
      </c>
      <c r="AU26" s="12">
        <f>IF(ISERROR(VLOOKUP($I11,'J3 - J14'!$A$12:$N$17,2,FALSE))=TRUE,VLOOKUP($I11,'J3 - J14'!$D$12:$N$17,7,FALSE),VLOOKUP($I11,'J3 - J14'!$A$12:$N$17,9,FALSE))</f>
        <v>0</v>
      </c>
      <c r="AV26" s="12">
        <f>IF(ISERROR(VLOOKUP($I11,'J4 - J15'!$A$12:$N$17,2,FALSE))=TRUE,VLOOKUP($I11,'J4 - J15'!$D$12:$N$17,7,FALSE),VLOOKUP($I11,'J4 - J15'!$A$12:$N$17,9,FALSE))</f>
        <v>0</v>
      </c>
      <c r="AW26" s="12">
        <f>IF(ISERROR(VLOOKUP($I11,'J5 - J16'!$A$12:$N$17,2,FALSE))=TRUE,VLOOKUP($I11,'J5 - J16'!$D$12:$N$17,7,FALSE),VLOOKUP($I11,'J5 - J16'!$A$12:$N$17,9,FALSE))</f>
        <v>0</v>
      </c>
      <c r="AX26" s="12">
        <f>IF(ISERROR(VLOOKUP($I11,'J6 - J17'!$A$12:$N$17,2,FALSE))=TRUE,VLOOKUP($I11,'J6 - J17'!$D$12:$N$17,7,FALSE),VLOOKUP($I11,'J6 - J17'!$A$12:$N$17,9,FALSE))</f>
        <v>0</v>
      </c>
      <c r="AY26" s="12">
        <f>IF(ISERROR(VLOOKUP($I11,'J7 - J18'!$A$12:$N$17,2,FALSE))=TRUE,VLOOKUP($I11,'J7 - J18'!$D$12:$N$17,7,FALSE),VLOOKUP($I11,'J7 - J18'!$A$12:$N$17,9,FALSE))</f>
        <v>1</v>
      </c>
      <c r="AZ26" s="12">
        <f>IF(ISERROR(VLOOKUP($I11,'J8 - J19'!$A$12:$N$17,2,FALSE))=TRUE,VLOOKUP($I11,'J8 - J19'!$D$12:$N$17,7,FALSE),VLOOKUP($I11,'J8 - J19'!$A$12:$N$17,9,FALSE))</f>
        <v>0</v>
      </c>
      <c r="BA26" s="12">
        <f>IF(ISERROR(VLOOKUP($I11,'J9 - J20'!$A$12:$N$17,2,FALSE))=TRUE,VLOOKUP($I11,'J9 - J20'!$D$12:$N$17,7,FALSE),VLOOKUP($I11,'J9 - J20'!$A$12:$N$17,9,FALSE))</f>
        <v>0</v>
      </c>
      <c r="BB26" s="12">
        <f>IF(ISERROR(VLOOKUP($I11,'J10 - J21'!$A$12:$N$17,2,FALSE))=TRUE,VLOOKUP($I11,'J10 - J21'!$D$12:$N$17,7,FALSE),VLOOKUP($I11,'J10 - J21'!$A$12:$N$17,9,FALSE))</f>
        <v>0</v>
      </c>
      <c r="BC26" s="12">
        <f>IF(ISERROR(VLOOKUP($I11,'J11 - J22'!$A$12:$N$17,2,FALSE))=TRUE,VLOOKUP($I11,'J11 - J22'!$D$12:$N$17,7,FALSE),VLOOKUP($I11,'J11 - J22'!$A$12:$N$17,9,FALSE))</f>
        <v>0</v>
      </c>
    </row>
    <row r="27" spans="1:55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S27" s="1"/>
      <c r="T27" s="1"/>
      <c r="U27" s="1"/>
      <c r="V27" s="3"/>
      <c r="W27" s="108"/>
      <c r="X27" s="108"/>
      <c r="Y27" s="109"/>
      <c r="Z27" s="109"/>
      <c r="AA27" s="108"/>
      <c r="AB27" s="108"/>
      <c r="AC27" s="109"/>
      <c r="AD27" s="109"/>
      <c r="AH27" s="12">
        <f>IF(ISERROR(VLOOKUP($I12,'J1 - J12'!$A$3:$N$8,2,FALSE))=TRUE,VLOOKUP($I12,'J1 - J12'!$D$3:$N$8,7,FALSE),VLOOKUP($I12,'J1 - J12'!$A$3:$N$8,9,FALSE))</f>
        <v>1</v>
      </c>
      <c r="AI27" s="12">
        <f>IF(ISERROR(VLOOKUP($I12,'J2 - J13'!$A$3:$N$8,2,FALSE))=TRUE,VLOOKUP($I12,'J2 - J13'!$D$3:$N$8,7,FALSE),VLOOKUP($I12,'J2 - J13'!$A$3:$N$8,9,FALSE))</f>
        <v>0</v>
      </c>
      <c r="AJ27" s="12">
        <f>IF(ISERROR(VLOOKUP($I12,'J3 - J14'!$A$3:$N$8,2,FALSE))=TRUE,VLOOKUP($I12,'J3 - J14'!$D$3:$N$8,7,FALSE),VLOOKUP($I12,'J3 - J14'!$A$3:$N$8,9,FALSE))</f>
        <v>0</v>
      </c>
      <c r="AK27" s="12">
        <f>IF(ISERROR(VLOOKUP($I12,'J4 - J15'!$A$3:$N$8,2,FALSE))=TRUE,VLOOKUP($I12,'J4 - J15'!$D$3:$N$8,7,FALSE),VLOOKUP($I12,'J4 - J15'!$A$3:$N$8,9,FALSE))</f>
        <v>0</v>
      </c>
      <c r="AL27" s="12">
        <f>IF(ISERROR(VLOOKUP($I12,'J5 - J16'!$A$3:$N$8,2,FALSE))=TRUE,VLOOKUP($I12,'J5 - J16'!$D$3:$N$8,7,FALSE),VLOOKUP($I12,'J5 - J16'!$A$3:$N$8,9,FALSE))</f>
        <v>0</v>
      </c>
      <c r="AM27" s="12">
        <f>IF(ISERROR(VLOOKUP($I12,'J6 - J17'!$A$3:$N$8,2,FALSE))=TRUE,VLOOKUP($I12,'J6 - J17'!$D$3:$N$8,7,FALSE),VLOOKUP($I12,'J6 - J17'!$A$3:$N$8,9,FALSE))</f>
        <v>0</v>
      </c>
      <c r="AN27" s="12">
        <f>IF(ISERROR(VLOOKUP($I12,'J7 - J18'!$A$3:$N$8,2,FALSE))=TRUE,VLOOKUP($I12,'J7 - J18'!$D$3:$N$8,7,FALSE),VLOOKUP($I12,'J7 - J18'!$A$3:$N$8,9,FALSE))</f>
        <v>1</v>
      </c>
      <c r="AO27" s="12">
        <f>IF(ISERROR(VLOOKUP($I12,'J8 - J19'!$A$3:$N$8,2,FALSE))=TRUE,VLOOKUP($I12,'J8 - J19'!$D$3:$N$8,7,FALSE),VLOOKUP($I12,'J8 - J19'!$A$3:$N$8,9,FALSE))</f>
        <v>0</v>
      </c>
      <c r="AP27" s="12">
        <f>IF(ISERROR(VLOOKUP($I12,'J9 - J20'!$A$3:$N$8,2,FALSE))=TRUE,VLOOKUP($I12,'J9 - J20'!$D$3:$N$8,7,FALSE),VLOOKUP($I12,'J9 - J20'!$A$3:$N$8,9,FALSE))</f>
        <v>0</v>
      </c>
      <c r="AQ27" s="12">
        <f>IF(ISERROR(VLOOKUP($I12,'J10 - J21'!$A$3:$N$8,2,FALSE))=TRUE,VLOOKUP($I12,'J10 - J21'!$D$3:$N$8,7,FALSE),VLOOKUP($I12,'J10 - J21'!$A$3:$N$8,9,FALSE))</f>
        <v>1</v>
      </c>
      <c r="AR27" s="12">
        <f>IF(ISERROR(VLOOKUP($I12,'J11 - J22'!$A$3:$N$8,2,FALSE))=TRUE,VLOOKUP($I12,'J11 - J22'!$D$3:$N$8,7,FALSE),VLOOKUP($I12,'J11 - J22'!$A$3:$N$8,9,FALSE))</f>
        <v>0</v>
      </c>
      <c r="AS27" s="12">
        <f>IF(ISERROR(VLOOKUP($I12,'J1 - J12'!$A$12:$N$17,2,FALSE))=TRUE,VLOOKUP($I12,'J1 - J12'!$D$12:$N$17,7,FALSE),VLOOKUP($I12,'J1 - J12'!$A$12:$N$17,9,FALSE))</f>
        <v>1</v>
      </c>
      <c r="AT27" s="12">
        <f>IF(ISERROR(VLOOKUP($I12,'J2 - J13'!$A$12:$N$17,2,FALSE))=TRUE,VLOOKUP($I12,'J2 - J13'!$D$12:$N$17,7,FALSE),VLOOKUP($I12,'J2 - J13'!$A$12:$N$17,9,FALSE))</f>
        <v>0</v>
      </c>
      <c r="AU27" s="12">
        <f>IF(ISERROR(VLOOKUP($I12,'J3 - J14'!$A$12:$N$17,2,FALSE))=TRUE,VLOOKUP($I12,'J3 - J14'!$D$12:$N$17,7,FALSE),VLOOKUP($I12,'J3 - J14'!$A$12:$N$17,9,FALSE))</f>
        <v>0</v>
      </c>
      <c r="AV27" s="12">
        <f>IF(ISERROR(VLOOKUP($I12,'J4 - J15'!$A$12:$N$17,2,FALSE))=TRUE,VLOOKUP($I12,'J4 - J15'!$D$12:$N$17,7,FALSE),VLOOKUP($I12,'J4 - J15'!$A$12:$N$17,9,FALSE))</f>
        <v>1</v>
      </c>
      <c r="AW27" s="12">
        <f>IF(ISERROR(VLOOKUP($I12,'J5 - J16'!$A$12:$N$17,2,FALSE))=TRUE,VLOOKUP($I12,'J5 - J16'!$D$12:$N$17,7,FALSE),VLOOKUP($I12,'J5 - J16'!$A$12:$N$17,9,FALSE))</f>
        <v>0</v>
      </c>
      <c r="AX27" s="12">
        <f>IF(ISERROR(VLOOKUP($I12,'J6 - J17'!$A$12:$N$17,2,FALSE))=TRUE,VLOOKUP($I12,'J6 - J17'!$D$12:$N$17,7,FALSE),VLOOKUP($I12,'J6 - J17'!$A$12:$N$17,9,FALSE))</f>
        <v>0</v>
      </c>
      <c r="AY27" s="12">
        <f>IF(ISERROR(VLOOKUP($I12,'J7 - J18'!$A$12:$N$17,2,FALSE))=TRUE,VLOOKUP($I12,'J7 - J18'!$D$12:$N$17,7,FALSE),VLOOKUP($I12,'J7 - J18'!$A$12:$N$17,9,FALSE))</f>
        <v>0</v>
      </c>
      <c r="AZ27" s="12">
        <f>IF(ISERROR(VLOOKUP($I12,'J8 - J19'!$A$12:$N$17,2,FALSE))=TRUE,VLOOKUP($I12,'J8 - J19'!$D$12:$N$17,7,FALSE),VLOOKUP($I12,'J8 - J19'!$A$12:$N$17,9,FALSE))</f>
        <v>0</v>
      </c>
      <c r="BA27" s="12">
        <f>IF(ISERROR(VLOOKUP($I12,'J9 - J20'!$A$12:$N$17,2,FALSE))=TRUE,VLOOKUP($I12,'J9 - J20'!$D$12:$N$17,7,FALSE),VLOOKUP($I12,'J9 - J20'!$A$12:$N$17,9,FALSE))</f>
        <v>0</v>
      </c>
      <c r="BB27" s="12">
        <f>IF(ISERROR(VLOOKUP($I12,'J10 - J21'!$A$12:$N$17,2,FALSE))=TRUE,VLOOKUP($I12,'J10 - J21'!$D$12:$N$17,7,FALSE),VLOOKUP($I12,'J10 - J21'!$A$12:$N$17,9,FALSE))</f>
        <v>0</v>
      </c>
      <c r="BC27" s="12">
        <f>IF(ISERROR(VLOOKUP($I12,'J11 - J22'!$A$12:$N$17,2,FALSE))=TRUE,VLOOKUP($I12,'J11 - J22'!$D$12:$N$17,7,FALSE),VLOOKUP($I12,'J11 - J22'!$A$12:$N$17,9,FALSE))</f>
        <v>0</v>
      </c>
    </row>
    <row r="28" spans="1:55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S28" s="1"/>
      <c r="T28" s="1"/>
      <c r="U28" s="1"/>
      <c r="V28" s="3"/>
      <c r="W28" s="108"/>
      <c r="X28" s="108"/>
      <c r="Y28" s="109"/>
      <c r="Z28" s="109"/>
      <c r="AA28" s="108"/>
      <c r="AB28" s="108"/>
      <c r="AC28" s="109"/>
      <c r="AD28" s="109"/>
      <c r="AH28" s="12">
        <f>IF(ISERROR(VLOOKUP($I13,'J1 - J12'!$A$3:$N$8,2,FALSE))=TRUE,VLOOKUP($I13,'J1 - J12'!$D$3:$N$8,7,FALSE),VLOOKUP($I13,'J1 - J12'!$A$3:$N$8,9,FALSE))</f>
        <v>0</v>
      </c>
      <c r="AI28" s="12">
        <f>IF(ISERROR(VLOOKUP($I13,'J2 - J13'!$A$3:$N$8,2,FALSE))=TRUE,VLOOKUP($I13,'J2 - J13'!$D$3:$N$8,7,FALSE),VLOOKUP($I13,'J2 - J13'!$A$3:$N$8,9,FALSE))</f>
        <v>0</v>
      </c>
      <c r="AJ28" s="12">
        <f>IF(ISERROR(VLOOKUP($I13,'J3 - J14'!$A$3:$N$8,2,FALSE))=TRUE,VLOOKUP($I13,'J3 - J14'!$D$3:$N$8,7,FALSE),VLOOKUP($I13,'J3 - J14'!$A$3:$N$8,9,FALSE))</f>
        <v>0</v>
      </c>
      <c r="AK28" s="12">
        <f>IF(ISERROR(VLOOKUP($I13,'J4 - J15'!$A$3:$N$8,2,FALSE))=TRUE,VLOOKUP($I13,'J4 - J15'!$D$3:$N$8,7,FALSE),VLOOKUP($I13,'J4 - J15'!$A$3:$N$8,9,FALSE))</f>
        <v>1</v>
      </c>
      <c r="AL28" s="12">
        <f>IF(ISERROR(VLOOKUP($I13,'J5 - J16'!$A$3:$N$8,2,FALSE))=TRUE,VLOOKUP($I13,'J5 - J16'!$D$3:$N$8,7,FALSE),VLOOKUP($I13,'J5 - J16'!$A$3:$N$8,9,FALSE))</f>
        <v>1</v>
      </c>
      <c r="AM28" s="12">
        <f>IF(ISERROR(VLOOKUP($I13,'J6 - J17'!$A$3:$N$8,2,FALSE))=TRUE,VLOOKUP($I13,'J6 - J17'!$D$3:$N$8,7,FALSE),VLOOKUP($I13,'J6 - J17'!$A$3:$N$8,9,FALSE))</f>
        <v>0</v>
      </c>
      <c r="AN28" s="12">
        <f>IF(ISERROR(VLOOKUP($I13,'J7 - J18'!$A$3:$N$8,2,FALSE))=TRUE,VLOOKUP($I13,'J7 - J18'!$D$3:$N$8,7,FALSE),VLOOKUP($I13,'J7 - J18'!$A$3:$N$8,9,FALSE))</f>
        <v>0</v>
      </c>
      <c r="AO28" s="12">
        <f>IF(ISERROR(VLOOKUP($I13,'J8 - J19'!$A$3:$N$8,2,FALSE))=TRUE,VLOOKUP($I13,'J8 - J19'!$D$3:$N$8,7,FALSE),VLOOKUP($I13,'J8 - J19'!$A$3:$N$8,9,FALSE))</f>
        <v>0</v>
      </c>
      <c r="AP28" s="12">
        <f>IF(ISERROR(VLOOKUP($I13,'J9 - J20'!$A$3:$N$8,2,FALSE))=TRUE,VLOOKUP($I13,'J9 - J20'!$D$3:$N$8,7,FALSE),VLOOKUP($I13,'J9 - J20'!$A$3:$N$8,9,FALSE))</f>
        <v>1</v>
      </c>
      <c r="AQ28" s="12">
        <f>IF(ISERROR(VLOOKUP($I13,'J10 - J21'!$A$3:$N$8,2,FALSE))=TRUE,VLOOKUP($I13,'J10 - J21'!$D$3:$N$8,7,FALSE),VLOOKUP($I13,'J10 - J21'!$A$3:$N$8,9,FALSE))</f>
        <v>0</v>
      </c>
      <c r="AR28" s="12">
        <f>IF(ISERROR(VLOOKUP($I13,'J11 - J22'!$A$3:$N$8,2,FALSE))=TRUE,VLOOKUP($I13,'J11 - J22'!$D$3:$N$8,7,FALSE),VLOOKUP($I13,'J11 - J22'!$A$3:$N$8,9,FALSE))</f>
        <v>0</v>
      </c>
      <c r="AS28" s="12">
        <f>IF(ISERROR(VLOOKUP($I13,'J1 - J12'!$A$12:$N$17,2,FALSE))=TRUE,VLOOKUP($I13,'J1 - J12'!$D$12:$N$17,7,FALSE),VLOOKUP($I13,'J1 - J12'!$A$12:$N$17,9,FALSE))</f>
        <v>0</v>
      </c>
      <c r="AT28" s="12">
        <f>IF(ISERROR(VLOOKUP($I13,'J2 - J13'!$A$12:$N$17,2,FALSE))=TRUE,VLOOKUP($I13,'J2 - J13'!$D$12:$N$17,7,FALSE),VLOOKUP($I13,'J2 - J13'!$A$12:$N$17,9,FALSE))</f>
        <v>0</v>
      </c>
      <c r="AU28" s="12">
        <f>IF(ISERROR(VLOOKUP($I13,'J3 - J14'!$A$12:$N$17,2,FALSE))=TRUE,VLOOKUP($I13,'J3 - J14'!$D$12:$N$17,7,FALSE),VLOOKUP($I13,'J3 - J14'!$A$12:$N$17,9,FALSE))</f>
        <v>0</v>
      </c>
      <c r="AV28" s="12">
        <f>IF(ISERROR(VLOOKUP($I13,'J4 - J15'!$A$12:$N$17,2,FALSE))=TRUE,VLOOKUP($I13,'J4 - J15'!$D$12:$N$17,7,FALSE),VLOOKUP($I13,'J4 - J15'!$A$12:$N$17,9,FALSE))</f>
        <v>0</v>
      </c>
      <c r="AW28" s="12">
        <f>IF(ISERROR(VLOOKUP($I13,'J5 - J16'!$A$12:$N$17,2,FALSE))=TRUE,VLOOKUP($I13,'J5 - J16'!$D$12:$N$17,7,FALSE),VLOOKUP($I13,'J5 - J16'!$A$12:$N$17,9,FALSE))</f>
        <v>1</v>
      </c>
      <c r="AX28" s="12">
        <f>IF(ISERROR(VLOOKUP($I13,'J6 - J17'!$A$12:$N$17,2,FALSE))=TRUE,VLOOKUP($I13,'J6 - J17'!$D$12:$N$17,7,FALSE),VLOOKUP($I13,'J6 - J17'!$A$12:$N$17,9,FALSE))</f>
        <v>0</v>
      </c>
      <c r="AY28" s="12">
        <f>IF(ISERROR(VLOOKUP($I13,'J7 - J18'!$A$12:$N$17,2,FALSE))=TRUE,VLOOKUP($I13,'J7 - J18'!$D$12:$N$17,7,FALSE),VLOOKUP($I13,'J7 - J18'!$A$12:$N$17,9,FALSE))</f>
        <v>0</v>
      </c>
      <c r="AZ28" s="12">
        <f>IF(ISERROR(VLOOKUP($I13,'J8 - J19'!$A$12:$N$17,2,FALSE))=TRUE,VLOOKUP($I13,'J8 - J19'!$D$12:$N$17,7,FALSE),VLOOKUP($I13,'J8 - J19'!$A$12:$N$17,9,FALSE))</f>
        <v>0</v>
      </c>
      <c r="BA28" s="12">
        <f>IF(ISERROR(VLOOKUP($I13,'J9 - J20'!$A$12:$N$17,2,FALSE))=TRUE,VLOOKUP($I13,'J9 - J20'!$D$12:$N$17,7,FALSE),VLOOKUP($I13,'J9 - J20'!$A$12:$N$17,9,FALSE))</f>
        <v>0</v>
      </c>
      <c r="BB28" s="12">
        <f>IF(ISERROR(VLOOKUP($I13,'J10 - J21'!$A$12:$N$17,2,FALSE))=TRUE,VLOOKUP($I13,'J10 - J21'!$D$12:$N$17,7,FALSE),VLOOKUP($I13,'J10 - J21'!$A$12:$N$17,9,FALSE))</f>
        <v>0</v>
      </c>
      <c r="BC28" s="12">
        <f>IF(ISERROR(VLOOKUP($I13,'J11 - J22'!$A$12:$N$17,2,FALSE))=TRUE,VLOOKUP($I13,'J11 - J22'!$D$12:$N$17,7,FALSE),VLOOKUP($I13,'J11 - J22'!$A$12:$N$17,9,FALSE))</f>
        <v>0</v>
      </c>
    </row>
    <row r="29" spans="1:55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S29" s="1"/>
      <c r="T29" s="1"/>
      <c r="U29" s="1"/>
      <c r="V29" s="3"/>
      <c r="W29" s="108"/>
      <c r="X29" s="108"/>
      <c r="Y29" s="109"/>
      <c r="Z29" s="109"/>
      <c r="AA29" s="108"/>
      <c r="AB29" s="108"/>
      <c r="AC29" s="109"/>
      <c r="AD29" s="109"/>
      <c r="AH29" s="12">
        <f>IF(ISERROR(VLOOKUP($I14,'J1 - J12'!$A$3:$N$8,2,FALSE))=TRUE,VLOOKUP($I14,'J1 - J12'!$D$3:$N$8,7,FALSE),VLOOKUP($I14,'J1 - J12'!$A$3:$N$8,9,FALSE))</f>
        <v>0</v>
      </c>
      <c r="AI29" s="12">
        <f>IF(ISERROR(VLOOKUP($I14,'J2 - J13'!$A$3:$N$8,2,FALSE))=TRUE,VLOOKUP($I14,'J2 - J13'!$D$3:$N$8,7,FALSE),VLOOKUP($I14,'J2 - J13'!$A$3:$N$8,9,FALSE))</f>
        <v>0</v>
      </c>
      <c r="AJ29" s="12">
        <f>IF(ISERROR(VLOOKUP($I14,'J3 - J14'!$A$3:$N$8,2,FALSE))=TRUE,VLOOKUP($I14,'J3 - J14'!$D$3:$N$8,7,FALSE),VLOOKUP($I14,'J3 - J14'!$A$3:$N$8,9,FALSE))</f>
        <v>1</v>
      </c>
      <c r="AK29" s="12">
        <f>IF(ISERROR(VLOOKUP($I14,'J4 - J15'!$A$3:$N$8,2,FALSE))=TRUE,VLOOKUP($I14,'J4 - J15'!$D$3:$N$8,7,FALSE),VLOOKUP($I14,'J4 - J15'!$A$3:$N$8,9,FALSE))</f>
        <v>0</v>
      </c>
      <c r="AL29" s="12">
        <f>IF(ISERROR(VLOOKUP($I14,'J5 - J16'!$A$3:$N$8,2,FALSE))=TRUE,VLOOKUP($I14,'J5 - J16'!$D$3:$N$8,7,FALSE),VLOOKUP($I14,'J5 - J16'!$A$3:$N$8,9,FALSE))</f>
        <v>0</v>
      </c>
      <c r="AM29" s="12">
        <f>IF(ISERROR(VLOOKUP($I14,'J6 - J17'!$A$3:$N$8,2,FALSE))=TRUE,VLOOKUP($I14,'J6 - J17'!$D$3:$N$8,7,FALSE),VLOOKUP($I14,'J6 - J17'!$A$3:$N$8,9,FALSE))</f>
        <v>1</v>
      </c>
      <c r="AN29" s="12">
        <f>IF(ISERROR(VLOOKUP($I14,'J7 - J18'!$A$3:$N$8,2,FALSE))=TRUE,VLOOKUP($I14,'J7 - J18'!$D$3:$N$8,7,FALSE),VLOOKUP($I14,'J7 - J18'!$A$3:$N$8,9,FALSE))</f>
        <v>0</v>
      </c>
      <c r="AO29" s="12">
        <f>IF(ISERROR(VLOOKUP($I14,'J8 - J19'!$A$3:$N$8,2,FALSE))=TRUE,VLOOKUP($I14,'J8 - J19'!$D$3:$N$8,7,FALSE),VLOOKUP($I14,'J8 - J19'!$A$3:$N$8,9,FALSE))</f>
        <v>0</v>
      </c>
      <c r="AP29" s="12">
        <f>IF(ISERROR(VLOOKUP($I14,'J9 - J20'!$A$3:$N$8,2,FALSE))=TRUE,VLOOKUP($I14,'J9 - J20'!$D$3:$N$8,7,FALSE),VLOOKUP($I14,'J9 - J20'!$A$3:$N$8,9,FALSE))</f>
        <v>1</v>
      </c>
      <c r="AQ29" s="12">
        <f>IF(ISERROR(VLOOKUP($I14,'J10 - J21'!$A$3:$N$8,2,FALSE))=TRUE,VLOOKUP($I14,'J10 - J21'!$D$3:$N$8,7,FALSE),VLOOKUP($I14,'J10 - J21'!$A$3:$N$8,9,FALSE))</f>
        <v>0</v>
      </c>
      <c r="AR29" s="12">
        <f>IF(ISERROR(VLOOKUP($I14,'J11 - J22'!$A$3:$N$8,2,FALSE))=TRUE,VLOOKUP($I14,'J11 - J22'!$D$3:$N$8,7,FALSE),VLOOKUP($I14,'J11 - J22'!$A$3:$N$8,9,FALSE))</f>
        <v>0</v>
      </c>
      <c r="AS29" s="12">
        <f>IF(ISERROR(VLOOKUP($I14,'J1 - J12'!$A$12:$N$17,2,FALSE))=TRUE,VLOOKUP($I14,'J1 - J12'!$D$12:$N$17,7,FALSE),VLOOKUP($I14,'J1 - J12'!$A$12:$N$17,9,FALSE))</f>
        <v>1</v>
      </c>
      <c r="AT29" s="12">
        <f>IF(ISERROR(VLOOKUP($I14,'J2 - J13'!$A$12:$N$17,2,FALSE))=TRUE,VLOOKUP($I14,'J2 - J13'!$D$12:$N$17,7,FALSE),VLOOKUP($I14,'J2 - J13'!$A$12:$N$17,9,FALSE))</f>
        <v>0</v>
      </c>
      <c r="AU29" s="12">
        <f>IF(ISERROR(VLOOKUP($I14,'J3 - J14'!$A$12:$N$17,2,FALSE))=TRUE,VLOOKUP($I14,'J3 - J14'!$D$12:$N$17,7,FALSE),VLOOKUP($I14,'J3 - J14'!$A$12:$N$17,9,FALSE))</f>
        <v>0</v>
      </c>
      <c r="AV29" s="12">
        <f>IF(ISERROR(VLOOKUP($I14,'J4 - J15'!$A$12:$N$17,2,FALSE))=TRUE,VLOOKUP($I14,'J4 - J15'!$D$12:$N$17,7,FALSE),VLOOKUP($I14,'J4 - J15'!$A$12:$N$17,9,FALSE))</f>
        <v>1</v>
      </c>
      <c r="AW29" s="12">
        <f>IF(ISERROR(VLOOKUP($I14,'J5 - J16'!$A$12:$N$17,2,FALSE))=TRUE,VLOOKUP($I14,'J5 - J16'!$D$12:$N$17,7,FALSE),VLOOKUP($I14,'J5 - J16'!$A$12:$N$17,9,FALSE))</f>
        <v>0</v>
      </c>
      <c r="AX29" s="12">
        <f>IF(ISERROR(VLOOKUP($I14,'J6 - J17'!$A$12:$N$17,2,FALSE))=TRUE,VLOOKUP($I14,'J6 - J17'!$D$12:$N$17,7,FALSE),VLOOKUP($I14,'J6 - J17'!$A$12:$N$17,9,FALSE))</f>
        <v>0</v>
      </c>
      <c r="AY29" s="12">
        <f>IF(ISERROR(VLOOKUP($I14,'J7 - J18'!$A$12:$N$17,2,FALSE))=TRUE,VLOOKUP($I14,'J7 - J18'!$D$12:$N$17,7,FALSE),VLOOKUP($I14,'J7 - J18'!$A$12:$N$17,9,FALSE))</f>
        <v>0</v>
      </c>
      <c r="AZ29" s="12">
        <f>IF(ISERROR(VLOOKUP($I14,'J8 - J19'!$A$12:$N$17,2,FALSE))=TRUE,VLOOKUP($I14,'J8 - J19'!$D$12:$N$17,7,FALSE),VLOOKUP($I14,'J8 - J19'!$A$12:$N$17,9,FALSE))</f>
        <v>1</v>
      </c>
      <c r="BA29" s="12">
        <f>IF(ISERROR(VLOOKUP($I14,'J9 - J20'!$A$12:$N$17,2,FALSE))=TRUE,VLOOKUP($I14,'J9 - J20'!$D$12:$N$17,7,FALSE),VLOOKUP($I14,'J9 - J20'!$A$12:$N$17,9,FALSE))</f>
        <v>0</v>
      </c>
      <c r="BB29" s="12">
        <f>IF(ISERROR(VLOOKUP($I14,'J10 - J21'!$A$12:$N$17,2,FALSE))=TRUE,VLOOKUP($I14,'J10 - J21'!$D$12:$N$17,7,FALSE),VLOOKUP($I14,'J10 - J21'!$A$12:$N$17,9,FALSE))</f>
        <v>0</v>
      </c>
      <c r="BC29" s="12">
        <f>IF(ISERROR(VLOOKUP($I14,'J11 - J22'!$A$12:$N$17,2,FALSE))=TRUE,VLOOKUP($I14,'J11 - J22'!$D$12:$N$17,7,FALSE),VLOOKUP($I14,'J11 - J22'!$A$12:$N$17,9,FALSE))</f>
        <v>0</v>
      </c>
    </row>
    <row r="30" spans="1:55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S30" s="1"/>
      <c r="T30" s="1"/>
      <c r="U30" s="1"/>
      <c r="V30" s="3"/>
      <c r="W30" s="108"/>
      <c r="X30" s="108"/>
      <c r="Y30" s="109"/>
      <c r="Z30" s="109"/>
      <c r="AA30" s="108"/>
      <c r="AB30" s="108"/>
      <c r="AC30" s="109"/>
      <c r="AD30" s="109"/>
      <c r="AH30" s="12">
        <f>IF(ISERROR(VLOOKUP($I15,'J1 - J12'!$A$3:$N$8,2,FALSE))=TRUE,VLOOKUP($I15,'J1 - J12'!$D$3:$N$8,7,FALSE),VLOOKUP($I15,'J1 - J12'!$A$3:$N$8,9,FALSE))</f>
        <v>1</v>
      </c>
      <c r="AI30" s="12">
        <f>IF(ISERROR(VLOOKUP($I15,'J2 - J13'!$A$3:$N$8,2,FALSE))=TRUE,VLOOKUP($I15,'J2 - J13'!$D$3:$N$8,7,FALSE),VLOOKUP($I15,'J2 - J13'!$A$3:$N$8,9,FALSE))</f>
        <v>0</v>
      </c>
      <c r="AJ30" s="12">
        <f>IF(ISERROR(VLOOKUP($I15,'J3 - J14'!$A$3:$N$8,2,FALSE))=TRUE,VLOOKUP($I15,'J3 - J14'!$D$3:$N$8,7,FALSE),VLOOKUP($I15,'J3 - J14'!$A$3:$N$8,9,FALSE))</f>
        <v>1</v>
      </c>
      <c r="AK30" s="12">
        <f>IF(ISERROR(VLOOKUP($I15,'J4 - J15'!$A$3:$N$8,2,FALSE))=TRUE,VLOOKUP($I15,'J4 - J15'!$D$3:$N$8,7,FALSE),VLOOKUP($I15,'J4 - J15'!$A$3:$N$8,9,FALSE))</f>
        <v>1</v>
      </c>
      <c r="AL30" s="12">
        <f>IF(ISERROR(VLOOKUP($I15,'J5 - J16'!$A$3:$N$8,2,FALSE))=TRUE,VLOOKUP($I15,'J5 - J16'!$D$3:$N$8,7,FALSE),VLOOKUP($I15,'J5 - J16'!$A$3:$N$8,9,FALSE))</f>
        <v>0</v>
      </c>
      <c r="AM30" s="12">
        <f>IF(ISERROR(VLOOKUP($I15,'J6 - J17'!$A$3:$N$8,2,FALSE))=TRUE,VLOOKUP($I15,'J6 - J17'!$D$3:$N$8,7,FALSE),VLOOKUP($I15,'J6 - J17'!$A$3:$N$8,9,FALSE))</f>
        <v>1</v>
      </c>
      <c r="AN30" s="12">
        <f>IF(ISERROR(VLOOKUP($I15,'J7 - J18'!$A$3:$N$8,2,FALSE))=TRUE,VLOOKUP($I15,'J7 - J18'!$D$3:$N$8,7,FALSE),VLOOKUP($I15,'J7 - J18'!$A$3:$N$8,9,FALSE))</f>
        <v>1</v>
      </c>
      <c r="AO30" s="12">
        <f>IF(ISERROR(VLOOKUP($I15,'J8 - J19'!$A$3:$N$8,2,FALSE))=TRUE,VLOOKUP($I15,'J8 - J19'!$D$3:$N$8,7,FALSE),VLOOKUP($I15,'J8 - J19'!$A$3:$N$8,9,FALSE))</f>
        <v>0</v>
      </c>
      <c r="AP30" s="12">
        <f>IF(ISERROR(VLOOKUP($I15,'J9 - J20'!$A$3:$N$8,2,FALSE))=TRUE,VLOOKUP($I15,'J9 - J20'!$D$3:$N$8,7,FALSE),VLOOKUP($I15,'J9 - J20'!$A$3:$N$8,9,FALSE))</f>
        <v>0</v>
      </c>
      <c r="AQ30" s="12">
        <f>IF(ISERROR(VLOOKUP($I15,'J10 - J21'!$A$3:$N$8,2,FALSE))=TRUE,VLOOKUP($I15,'J10 - J21'!$D$3:$N$8,7,FALSE),VLOOKUP($I15,'J10 - J21'!$A$3:$N$8,9,FALSE))</f>
        <v>1</v>
      </c>
      <c r="AR30" s="12">
        <f>IF(ISERROR(VLOOKUP($I15,'J11 - J22'!$A$3:$N$8,2,FALSE))=TRUE,VLOOKUP($I15,'J11 - J22'!$D$3:$N$8,7,FALSE),VLOOKUP($I15,'J11 - J22'!$A$3:$N$8,9,FALSE))</f>
        <v>0</v>
      </c>
      <c r="AS30" s="12">
        <f>IF(ISERROR(VLOOKUP($I15,'J1 - J12'!$A$12:$N$17,2,FALSE))=TRUE,VLOOKUP($I15,'J1 - J12'!$D$12:$N$17,7,FALSE),VLOOKUP($I15,'J1 - J12'!$A$12:$N$17,9,FALSE))</f>
        <v>0</v>
      </c>
      <c r="AT30" s="12">
        <f>IF(ISERROR(VLOOKUP($I15,'J2 - J13'!$A$12:$N$17,2,FALSE))=TRUE,VLOOKUP($I15,'J2 - J13'!$D$12:$N$17,7,FALSE),VLOOKUP($I15,'J2 - J13'!$A$12:$N$17,9,FALSE))</f>
        <v>0</v>
      </c>
      <c r="AU30" s="12">
        <f>IF(ISERROR(VLOOKUP($I15,'J3 - J14'!$A$12:$N$17,2,FALSE))=TRUE,VLOOKUP($I15,'J3 - J14'!$D$12:$N$17,7,FALSE),VLOOKUP($I15,'J3 - J14'!$A$12:$N$17,9,FALSE))</f>
        <v>1</v>
      </c>
      <c r="AV30" s="12">
        <f>IF(ISERROR(VLOOKUP($I15,'J4 - J15'!$A$12:$N$17,2,FALSE))=TRUE,VLOOKUP($I15,'J4 - J15'!$D$12:$N$17,7,FALSE),VLOOKUP($I15,'J4 - J15'!$A$12:$N$17,9,FALSE))</f>
        <v>0</v>
      </c>
      <c r="AW30" s="12">
        <f>IF(ISERROR(VLOOKUP($I15,'J5 - J16'!$A$12:$N$17,2,FALSE))=TRUE,VLOOKUP($I15,'J5 - J16'!$D$12:$N$17,7,FALSE),VLOOKUP($I15,'J5 - J16'!$A$12:$N$17,9,FALSE))</f>
        <v>0</v>
      </c>
      <c r="AX30" s="12">
        <f>IF(ISERROR(VLOOKUP($I15,'J6 - J17'!$A$12:$N$17,2,FALSE))=TRUE,VLOOKUP($I15,'J6 - J17'!$D$12:$N$17,7,FALSE),VLOOKUP($I15,'J6 - J17'!$A$12:$N$17,9,FALSE))</f>
        <v>0</v>
      </c>
      <c r="AY30" s="12">
        <f>IF(ISERROR(VLOOKUP($I15,'J7 - J18'!$A$12:$N$17,2,FALSE))=TRUE,VLOOKUP($I15,'J7 - J18'!$D$12:$N$17,7,FALSE),VLOOKUP($I15,'J7 - J18'!$A$12:$N$17,9,FALSE))</f>
        <v>1</v>
      </c>
      <c r="AZ30" s="12">
        <f>IF(ISERROR(VLOOKUP($I15,'J8 - J19'!$A$12:$N$17,2,FALSE))=TRUE,VLOOKUP($I15,'J8 - J19'!$D$12:$N$17,7,FALSE),VLOOKUP($I15,'J8 - J19'!$A$12:$N$17,9,FALSE))</f>
        <v>0</v>
      </c>
      <c r="BA30" s="12">
        <f>IF(ISERROR(VLOOKUP($I15,'J9 - J20'!$A$12:$N$17,2,FALSE))=TRUE,VLOOKUP($I15,'J9 - J20'!$D$12:$N$17,7,FALSE),VLOOKUP($I15,'J9 - J20'!$A$12:$N$17,9,FALSE))</f>
        <v>0</v>
      </c>
      <c r="BB30" s="12">
        <f>IF(ISERROR(VLOOKUP($I15,'J10 - J21'!$A$12:$N$17,2,FALSE))=TRUE,VLOOKUP($I15,'J10 - J21'!$D$12:$N$17,7,FALSE),VLOOKUP($I15,'J10 - J21'!$A$12:$N$17,9,FALSE))</f>
        <v>0</v>
      </c>
      <c r="BC30" s="12">
        <f>IF(ISERROR(VLOOKUP($I15,'J11 - J22'!$A$12:$N$17,2,FALSE))=TRUE,VLOOKUP($I15,'J11 - J22'!$D$12:$N$17,7,FALSE),VLOOKUP($I15,'J11 - J22'!$A$12:$N$17,9,FALSE))</f>
        <v>0</v>
      </c>
    </row>
    <row r="31" spans="1:30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S31" s="1"/>
      <c r="T31" s="1"/>
      <c r="U31" s="1"/>
      <c r="V31" s="3"/>
      <c r="W31" s="108"/>
      <c r="X31" s="108"/>
      <c r="Y31" s="109"/>
      <c r="Z31" s="109"/>
      <c r="AA31" s="108"/>
      <c r="AB31" s="108"/>
      <c r="AC31" s="109"/>
      <c r="AD31" s="109"/>
    </row>
    <row r="32" spans="1:55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S32" s="1"/>
      <c r="T32" s="1"/>
      <c r="U32" s="1"/>
      <c r="V32" s="3"/>
      <c r="W32" s="108"/>
      <c r="X32" s="108"/>
      <c r="Y32" s="109"/>
      <c r="Z32" s="109"/>
      <c r="AA32" s="108"/>
      <c r="AB32" s="108"/>
      <c r="AC32" s="109"/>
      <c r="AD32" s="109"/>
      <c r="AH32" s="13" t="s">
        <v>4</v>
      </c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</row>
    <row r="33" spans="22:55" s="1" customFormat="1" ht="15">
      <c r="V33" s="3"/>
      <c r="W33" s="108"/>
      <c r="X33" s="108"/>
      <c r="Y33" s="109"/>
      <c r="Z33" s="109"/>
      <c r="AA33" s="108"/>
      <c r="AB33" s="108"/>
      <c r="AC33" s="109"/>
      <c r="AD33" s="109"/>
      <c r="AH33" s="13" t="s">
        <v>26</v>
      </c>
      <c r="AI33" s="13" t="s">
        <v>27</v>
      </c>
      <c r="AJ33" s="13" t="s">
        <v>28</v>
      </c>
      <c r="AK33" s="13" t="s">
        <v>29</v>
      </c>
      <c r="AL33" s="13" t="s">
        <v>30</v>
      </c>
      <c r="AM33" s="13" t="s">
        <v>31</v>
      </c>
      <c r="AN33" s="13" t="s">
        <v>32</v>
      </c>
      <c r="AO33" s="13" t="s">
        <v>33</v>
      </c>
      <c r="AP33" s="13" t="s">
        <v>34</v>
      </c>
      <c r="AQ33" s="13" t="s">
        <v>35</v>
      </c>
      <c r="AR33" s="13" t="s">
        <v>36</v>
      </c>
      <c r="AS33" s="13" t="s">
        <v>37</v>
      </c>
      <c r="AT33" s="13" t="s">
        <v>38</v>
      </c>
      <c r="AU33" s="13" t="s">
        <v>39</v>
      </c>
      <c r="AV33" s="13" t="s">
        <v>40</v>
      </c>
      <c r="AW33" s="13" t="s">
        <v>41</v>
      </c>
      <c r="AX33" s="13" t="s">
        <v>42</v>
      </c>
      <c r="AY33" s="13" t="s">
        <v>43</v>
      </c>
      <c r="AZ33" s="13" t="s">
        <v>44</v>
      </c>
      <c r="BA33" s="13" t="s">
        <v>45</v>
      </c>
      <c r="BB33" s="13" t="s">
        <v>46</v>
      </c>
      <c r="BC33" s="13" t="s">
        <v>47</v>
      </c>
    </row>
    <row r="34" spans="22:55" s="1" customFormat="1" ht="15">
      <c r="V34" s="3"/>
      <c r="W34" s="108"/>
      <c r="X34" s="108"/>
      <c r="Y34" s="109"/>
      <c r="Z34" s="109"/>
      <c r="AA34" s="108"/>
      <c r="AB34" s="108"/>
      <c r="AC34" s="109"/>
      <c r="AD34" s="109"/>
      <c r="AH34" s="14">
        <f>IF(ISERROR(VLOOKUP($I4,'J1 - J12'!$A$3:$N$8,2,FALSE))=TRUE,VLOOKUP($I4,'J1 - J12'!$D$3:$N$8,9,FALSE),VLOOKUP($I4,'J1 - J12'!$A$3:$N$8,11,FALSE))</f>
        <v>1</v>
      </c>
      <c r="AI34" s="14">
        <f>IF(ISERROR(VLOOKUP($I4,'J2 - J13'!$A$3:$N$8,2,FALSE))=TRUE,VLOOKUP($I4,'J2 - J13'!$D$3:$N$8,9,FALSE),VLOOKUP($I4,'J2 - J13'!$A$3:$N$8,11,FALSE))</f>
        <v>1</v>
      </c>
      <c r="AJ34" s="14">
        <f>IF(ISERROR(VLOOKUP($I4,'J3 - J14'!$A$3:$N$8,2,FALSE))=TRUE,VLOOKUP($I4,'J3 - J14'!$D$3:$N$8,9,FALSE),VLOOKUP($I4,'J3 - J14'!$A$3:$N$8,11,FALSE))</f>
        <v>1</v>
      </c>
      <c r="AK34" s="14">
        <f>IF(ISERROR(VLOOKUP($I4,'J4 - J15'!$A$3:$N$8,2,FALSE))=TRUE,VLOOKUP($I4,'J4 - J15'!$D$3:$N$8,9,FALSE),VLOOKUP($I4,'J4 - J15'!$A$3:$N$8,11,FALSE))</f>
        <v>1</v>
      </c>
      <c r="AL34" s="14">
        <f>IF(ISERROR(VLOOKUP($I4,'J5 - J16'!$A$3:$N$8,2,FALSE))=TRUE,VLOOKUP($I4,'J5 - J16'!$D$3:$N$8,9,FALSE),VLOOKUP($I4,'J5 - J16'!$A$3:$N$8,11,FALSE))</f>
        <v>0</v>
      </c>
      <c r="AM34" s="14">
        <f>IF(ISERROR(VLOOKUP($I4,'J6 - J17'!$A$3:$N$8,2,FALSE))=TRUE,VLOOKUP($I4,'J6 - J17'!$D$3:$N$8,9,FALSE),VLOOKUP($I4,'J6 - J17'!$A$3:$N$8,11,FALSE))</f>
        <v>0</v>
      </c>
      <c r="AN34" s="14">
        <f>IF(ISERROR(VLOOKUP($I4,'J7 - J18'!$A$3:$N$8,2,FALSE))=TRUE,VLOOKUP($I4,'J7 - J18'!$D$3:$N$8,9,FALSE),VLOOKUP($I4,'J7 - J18'!$A$3:$N$8,11,FALSE))</f>
        <v>1</v>
      </c>
      <c r="AO34" s="14">
        <f>IF(ISERROR(VLOOKUP($I4,'J8 - J19'!$A$3:$N$8,2,FALSE))=TRUE,VLOOKUP($I4,'J8 - J19'!$D$3:$N$8,9,FALSE),VLOOKUP($I4,'J8 - J19'!$A$3:$N$8,11,FALSE))</f>
        <v>0</v>
      </c>
      <c r="AP34" s="14">
        <f>IF(ISERROR(VLOOKUP($I4,'J9 - J20'!$A$3:$N$8,2,FALSE))=TRUE,VLOOKUP($I4,'J9 - J20'!$D$3:$N$8,9,FALSE),VLOOKUP($I4,'J9 - J20'!$A$3:$N$8,11,FALSE))</f>
        <v>0</v>
      </c>
      <c r="AQ34" s="14">
        <f>IF(ISERROR(VLOOKUP($I4,'J10 - J21'!$A$3:$N$8,2,FALSE))=TRUE,VLOOKUP($I4,'J10 - J21'!$D$3:$N$8,9,FALSE),VLOOKUP($I4,'J10 - J21'!$A$3:$N$8,11,FALSE))</f>
        <v>0</v>
      </c>
      <c r="AR34" s="14">
        <f>IF(ISERROR(VLOOKUP($I4,'J11 - J22'!$A$3:$N$8,2,FALSE))=TRUE,VLOOKUP($I4,'J11 - J22'!$D$3:$N$8,9,FALSE),VLOOKUP($I4,'J11 - J22'!$A$3:$N$8,11,FALSE))</f>
        <v>1</v>
      </c>
      <c r="AS34" s="14">
        <f>IF(ISERROR(VLOOKUP($I4,'J1 - J12'!$A$12:$N$17,2,FALSE))=TRUE,VLOOKUP($I4,'J1 - J12'!$D$12:$N$17,9,FALSE),VLOOKUP($I4,'J1 - J12'!$A$12:$N$17,11,FALSE))</f>
        <v>1</v>
      </c>
      <c r="AT34" s="14">
        <f>IF(ISERROR(VLOOKUP($I4,'J2 - J13'!$A$12:$N$17,2,FALSE))=TRUE,VLOOKUP($I4,'J2 - J13'!$D$12:$N$17,9,FALSE),VLOOKUP($I4,'J2 - J13'!$A$12:$N$17,11,FALSE))</f>
        <v>1</v>
      </c>
      <c r="AU34" s="14">
        <f>IF(ISERROR(VLOOKUP($I4,'J3 - J14'!$A$12:$N$17,2,FALSE))=TRUE,VLOOKUP($I4,'J3 - J14'!$D$12:$N$17,9,FALSE),VLOOKUP($I4,'J3 - J14'!$A$12:$N$17,11,FALSE))</f>
        <v>1</v>
      </c>
      <c r="AV34" s="14">
        <f>IF(ISERROR(VLOOKUP($I4,'J4 - J15'!$A$12:$N$17,2,FALSE))=TRUE,VLOOKUP($I4,'J4 - J15'!$D$12:$N$17,9,FALSE),VLOOKUP($I4,'J4 - J15'!$A$12:$N$17,11,FALSE))</f>
        <v>1</v>
      </c>
      <c r="AW34" s="14">
        <f>IF(ISERROR(VLOOKUP($I4,'J5 - J16'!$A$12:$N$17,2,FALSE))=TRUE,VLOOKUP($I4,'J5 - J16'!$D$12:$N$17,9,FALSE),VLOOKUP($I4,'J5 - J16'!$A$12:$N$17,11,FALSE))</f>
        <v>0</v>
      </c>
      <c r="AX34" s="14">
        <f>IF(ISERROR(VLOOKUP($I4,'J6 - J17'!$A$12:$N$17,2,FALSE))=TRUE,VLOOKUP($I4,'J6 - J17'!$D$12:$N$17,9,FALSE),VLOOKUP($I4,'J6 - J17'!$A$12:$N$17,11,FALSE))</f>
        <v>0</v>
      </c>
      <c r="AY34" s="14">
        <f>IF(ISERROR(VLOOKUP($I4,'J7 - J18'!$A$12:$N$17,2,FALSE))=TRUE,VLOOKUP($I4,'J7 - J18'!$D$12:$N$17,9,FALSE),VLOOKUP($I4,'J7 - J18'!$A$12:$N$17,11,FALSE))</f>
        <v>1</v>
      </c>
      <c r="AZ34" s="14">
        <f>IF(ISERROR(VLOOKUP($I4,'J8 - J19'!$A$12:$N$17,2,FALSE))=TRUE,VLOOKUP($I4,'J8 - J19'!$D$12:$N$17,9,FALSE),VLOOKUP($I4,'J8 - J19'!$A$12:$N$17,11,FALSE))</f>
        <v>0</v>
      </c>
      <c r="BA34" s="14">
        <f>IF(ISERROR(VLOOKUP($I4,'J9 - J20'!$A$12:$N$17,2,FALSE))=TRUE,VLOOKUP($I4,'J9 - J20'!$D$12:$N$17,9,FALSE),VLOOKUP($I4,'J9 - J20'!$A$12:$N$17,11,FALSE))</f>
        <v>0</v>
      </c>
      <c r="BB34" s="14">
        <f>IF(ISERROR(VLOOKUP($I4,'J10 - J21'!$A$12:$N$17,2,FALSE))=TRUE,VLOOKUP($I4,'J10 - J21'!$D$12:$N$17,9,FALSE),VLOOKUP($I4,'J10 - J21'!$A$12:$N$17,11,FALSE))</f>
        <v>1</v>
      </c>
      <c r="BC34" s="14">
        <f>IF(ISERROR(VLOOKUP($I4,'J11 - J22'!$A$12:$N$17,2,FALSE))=TRUE,VLOOKUP($I4,'J11 - J22'!$D$12:$N$17,9,FALSE),VLOOKUP($I4,'J11 - J22'!$A$12:$N$17,11,FALSE))</f>
        <v>1</v>
      </c>
    </row>
    <row r="35" spans="22:55" s="1" customFormat="1" ht="15">
      <c r="V35" s="3"/>
      <c r="W35" s="108"/>
      <c r="X35" s="108"/>
      <c r="Y35" s="109"/>
      <c r="Z35" s="109"/>
      <c r="AA35" s="108"/>
      <c r="AB35" s="108"/>
      <c r="AC35" s="109"/>
      <c r="AD35" s="109"/>
      <c r="AH35" s="14">
        <f>IF(ISERROR(VLOOKUP($I5,'J1 - J12'!$A$3:$N$8,2,FALSE))=TRUE,VLOOKUP($I5,'J1 - J12'!$D$3:$N$8,9,FALSE),VLOOKUP($I5,'J1 - J12'!$A$3:$N$8,11,FALSE))</f>
        <v>0</v>
      </c>
      <c r="AI35" s="14">
        <f>IF(ISERROR(VLOOKUP($I5,'J2 - J13'!$A$3:$N$8,2,FALSE))=TRUE,VLOOKUP($I5,'J2 - J13'!$D$3:$N$8,9,FALSE),VLOOKUP($I5,'J2 - J13'!$A$3:$N$8,11,FALSE))</f>
        <v>1</v>
      </c>
      <c r="AJ35" s="14">
        <f>IF(ISERROR(VLOOKUP($I5,'J3 - J14'!$A$3:$N$8,2,FALSE))=TRUE,VLOOKUP($I5,'J3 - J14'!$D$3:$N$8,9,FALSE),VLOOKUP($I5,'J3 - J14'!$A$3:$N$8,11,FALSE))</f>
        <v>1</v>
      </c>
      <c r="AK35" s="14">
        <f>IF(ISERROR(VLOOKUP($I5,'J4 - J15'!$A$3:$N$8,2,FALSE))=TRUE,VLOOKUP($I5,'J4 - J15'!$D$3:$N$8,9,FALSE),VLOOKUP($I5,'J4 - J15'!$A$3:$N$8,11,FALSE))</f>
        <v>0</v>
      </c>
      <c r="AL35" s="14">
        <f>IF(ISERROR(VLOOKUP($I5,'J5 - J16'!$A$3:$N$8,2,FALSE))=TRUE,VLOOKUP($I5,'J5 - J16'!$D$3:$N$8,9,FALSE),VLOOKUP($I5,'J5 - J16'!$A$3:$N$8,11,FALSE))</f>
        <v>0</v>
      </c>
      <c r="AM35" s="14">
        <f>IF(ISERROR(VLOOKUP($I5,'J6 - J17'!$A$3:$N$8,2,FALSE))=TRUE,VLOOKUP($I5,'J6 - J17'!$D$3:$N$8,9,FALSE),VLOOKUP($I5,'J6 - J17'!$A$3:$N$8,11,FALSE))</f>
        <v>0</v>
      </c>
      <c r="AN35" s="14">
        <f>IF(ISERROR(VLOOKUP($I5,'J7 - J18'!$A$3:$N$8,2,FALSE))=TRUE,VLOOKUP($I5,'J7 - J18'!$D$3:$N$8,9,FALSE),VLOOKUP($I5,'J7 - J18'!$A$3:$N$8,11,FALSE))</f>
        <v>0</v>
      </c>
      <c r="AO35" s="14">
        <f>IF(ISERROR(VLOOKUP($I5,'J8 - J19'!$A$3:$N$8,2,FALSE))=TRUE,VLOOKUP($I5,'J8 - J19'!$D$3:$N$8,9,FALSE),VLOOKUP($I5,'J8 - J19'!$A$3:$N$8,11,FALSE))</f>
        <v>0</v>
      </c>
      <c r="AP35" s="14">
        <f>IF(ISERROR(VLOOKUP($I5,'J9 - J20'!$A$3:$N$8,2,FALSE))=TRUE,VLOOKUP($I5,'J9 - J20'!$D$3:$N$8,9,FALSE),VLOOKUP($I5,'J9 - J20'!$A$3:$N$8,11,FALSE))</f>
        <v>1</v>
      </c>
      <c r="AQ35" s="14">
        <f>IF(ISERROR(VLOOKUP($I5,'J10 - J21'!$A$3:$N$8,2,FALSE))=TRUE,VLOOKUP($I5,'J10 - J21'!$D$3:$N$8,9,FALSE),VLOOKUP($I5,'J10 - J21'!$A$3:$N$8,11,FALSE))</f>
        <v>0</v>
      </c>
      <c r="AR35" s="14">
        <f>IF(ISERROR(VLOOKUP($I5,'J11 - J22'!$A$3:$N$8,2,FALSE))=TRUE,VLOOKUP($I5,'J11 - J22'!$D$3:$N$8,9,FALSE),VLOOKUP($I5,'J11 - J22'!$A$3:$N$8,11,FALSE))</f>
        <v>0</v>
      </c>
      <c r="AS35" s="14">
        <f>IF(ISERROR(VLOOKUP($I5,'J1 - J12'!$A$12:$N$17,2,FALSE))=TRUE,VLOOKUP($I5,'J1 - J12'!$D$12:$N$17,9,FALSE),VLOOKUP($I5,'J1 - J12'!$A$12:$N$17,11,FALSE))</f>
        <v>0</v>
      </c>
      <c r="AT35" s="14">
        <f>IF(ISERROR(VLOOKUP($I5,'J2 - J13'!$A$12:$N$17,2,FALSE))=TRUE,VLOOKUP($I5,'J2 - J13'!$D$12:$N$17,9,FALSE),VLOOKUP($I5,'J2 - J13'!$A$12:$N$17,11,FALSE))</f>
        <v>1</v>
      </c>
      <c r="AU35" s="14">
        <f>IF(ISERROR(VLOOKUP($I5,'J3 - J14'!$A$12:$N$17,2,FALSE))=TRUE,VLOOKUP($I5,'J3 - J14'!$D$12:$N$17,9,FALSE),VLOOKUP($I5,'J3 - J14'!$A$12:$N$17,11,FALSE))</f>
        <v>1</v>
      </c>
      <c r="AV35" s="14">
        <f>IF(ISERROR(VLOOKUP($I5,'J4 - J15'!$A$12:$N$17,2,FALSE))=TRUE,VLOOKUP($I5,'J4 - J15'!$D$12:$N$17,9,FALSE),VLOOKUP($I5,'J4 - J15'!$A$12:$N$17,11,FALSE))</f>
        <v>0</v>
      </c>
      <c r="AW35" s="14">
        <f>IF(ISERROR(VLOOKUP($I5,'J5 - J16'!$A$12:$N$17,2,FALSE))=TRUE,VLOOKUP($I5,'J5 - J16'!$D$12:$N$17,9,FALSE),VLOOKUP($I5,'J5 - J16'!$A$12:$N$17,11,FALSE))</f>
        <v>0</v>
      </c>
      <c r="AX35" s="14">
        <f>IF(ISERROR(VLOOKUP($I5,'J6 - J17'!$A$12:$N$17,2,FALSE))=TRUE,VLOOKUP($I5,'J6 - J17'!$D$12:$N$17,9,FALSE),VLOOKUP($I5,'J6 - J17'!$A$12:$N$17,11,FALSE))</f>
        <v>0</v>
      </c>
      <c r="AY35" s="14">
        <f>IF(ISERROR(VLOOKUP($I5,'J7 - J18'!$A$12:$N$17,2,FALSE))=TRUE,VLOOKUP($I5,'J7 - J18'!$D$12:$N$17,9,FALSE),VLOOKUP($I5,'J7 - J18'!$A$12:$N$17,11,FALSE))</f>
        <v>0</v>
      </c>
      <c r="AZ35" s="14">
        <f>IF(ISERROR(VLOOKUP($I5,'J8 - J19'!$A$12:$N$17,2,FALSE))=TRUE,VLOOKUP($I5,'J8 - J19'!$D$12:$N$17,9,FALSE),VLOOKUP($I5,'J8 - J19'!$A$12:$N$17,11,FALSE))</f>
        <v>0</v>
      </c>
      <c r="BA35" s="14">
        <f>IF(ISERROR(VLOOKUP($I5,'J9 - J20'!$A$12:$N$17,2,FALSE))=TRUE,VLOOKUP($I5,'J9 - J20'!$D$12:$N$17,9,FALSE),VLOOKUP($I5,'J9 - J20'!$A$12:$N$17,11,FALSE))</f>
        <v>1</v>
      </c>
      <c r="BB35" s="14">
        <f>IF(ISERROR(VLOOKUP($I5,'J10 - J21'!$A$12:$N$17,2,FALSE))=TRUE,VLOOKUP($I5,'J10 - J21'!$D$12:$N$17,9,FALSE),VLOOKUP($I5,'J10 - J21'!$A$12:$N$17,11,FALSE))</f>
        <v>0</v>
      </c>
      <c r="BC35" s="14">
        <f>IF(ISERROR(VLOOKUP($I5,'J11 - J22'!$A$12:$N$17,2,FALSE))=TRUE,VLOOKUP($I5,'J11 - J22'!$D$12:$N$17,9,FALSE),VLOOKUP($I5,'J11 - J22'!$A$12:$N$17,11,FALSE))</f>
        <v>1</v>
      </c>
    </row>
    <row r="36" spans="22:55" s="1" customFormat="1" ht="15">
      <c r="V36" s="3"/>
      <c r="W36" s="108"/>
      <c r="X36" s="108"/>
      <c r="Y36" s="109"/>
      <c r="Z36" s="109"/>
      <c r="AA36" s="108"/>
      <c r="AB36" s="108"/>
      <c r="AC36" s="109"/>
      <c r="AD36" s="109"/>
      <c r="AH36" s="14">
        <f>IF(ISERROR(VLOOKUP($I6,'J1 - J12'!$A$3:$N$8,2,FALSE))=TRUE,VLOOKUP($I6,'J1 - J12'!$D$3:$N$8,9,FALSE),VLOOKUP($I6,'J1 - J12'!$A$3:$N$8,11,FALSE))</f>
        <v>0</v>
      </c>
      <c r="AI36" s="14">
        <f>IF(ISERROR(VLOOKUP($I6,'J2 - J13'!$A$3:$N$8,2,FALSE))=TRUE,VLOOKUP($I6,'J2 - J13'!$D$3:$N$8,9,FALSE),VLOOKUP($I6,'J2 - J13'!$A$3:$N$8,11,FALSE))</f>
        <v>0</v>
      </c>
      <c r="AJ36" s="14">
        <f>IF(ISERROR(VLOOKUP($I6,'J3 - J14'!$A$3:$N$8,2,FALSE))=TRUE,VLOOKUP($I6,'J3 - J14'!$D$3:$N$8,9,FALSE),VLOOKUP($I6,'J3 - J14'!$A$3:$N$8,11,FALSE))</f>
        <v>0</v>
      </c>
      <c r="AK36" s="14">
        <f>IF(ISERROR(VLOOKUP($I6,'J4 - J15'!$A$3:$N$8,2,FALSE))=TRUE,VLOOKUP($I6,'J4 - J15'!$D$3:$N$8,9,FALSE),VLOOKUP($I6,'J4 - J15'!$A$3:$N$8,11,FALSE))</f>
        <v>0</v>
      </c>
      <c r="AL36" s="14">
        <f>IF(ISERROR(VLOOKUP($I6,'J5 - J16'!$A$3:$N$8,2,FALSE))=TRUE,VLOOKUP($I6,'J5 - J16'!$D$3:$N$8,9,FALSE),VLOOKUP($I6,'J5 - J16'!$A$3:$N$8,11,FALSE))</f>
        <v>1</v>
      </c>
      <c r="AM36" s="14">
        <f>IF(ISERROR(VLOOKUP($I6,'J6 - J17'!$A$3:$N$8,2,FALSE))=TRUE,VLOOKUP($I6,'J6 - J17'!$D$3:$N$8,9,FALSE),VLOOKUP($I6,'J6 - J17'!$A$3:$N$8,11,FALSE))</f>
        <v>1</v>
      </c>
      <c r="AN36" s="14">
        <f>IF(ISERROR(VLOOKUP($I6,'J7 - J18'!$A$3:$N$8,2,FALSE))=TRUE,VLOOKUP($I6,'J7 - J18'!$D$3:$N$8,9,FALSE),VLOOKUP($I6,'J7 - J18'!$A$3:$N$8,11,FALSE))</f>
        <v>0</v>
      </c>
      <c r="AO36" s="14">
        <f>IF(ISERROR(VLOOKUP($I6,'J8 - J19'!$A$3:$N$8,2,FALSE))=TRUE,VLOOKUP($I6,'J8 - J19'!$D$3:$N$8,9,FALSE),VLOOKUP($I6,'J8 - J19'!$A$3:$N$8,11,FALSE))</f>
        <v>0</v>
      </c>
      <c r="AP36" s="14">
        <f>IF(ISERROR(VLOOKUP($I6,'J9 - J20'!$A$3:$N$8,2,FALSE))=TRUE,VLOOKUP($I6,'J9 - J20'!$D$3:$N$8,9,FALSE),VLOOKUP($I6,'J9 - J20'!$A$3:$N$8,11,FALSE))</f>
        <v>0</v>
      </c>
      <c r="AQ36" s="14">
        <f>IF(ISERROR(VLOOKUP($I6,'J10 - J21'!$A$3:$N$8,2,FALSE))=TRUE,VLOOKUP($I6,'J10 - J21'!$D$3:$N$8,9,FALSE),VLOOKUP($I6,'J10 - J21'!$A$3:$N$8,11,FALSE))</f>
        <v>0</v>
      </c>
      <c r="AR36" s="14">
        <f>IF(ISERROR(VLOOKUP($I6,'J11 - J22'!$A$3:$N$8,2,FALSE))=TRUE,VLOOKUP($I6,'J11 - J22'!$D$3:$N$8,9,FALSE),VLOOKUP($I6,'J11 - J22'!$A$3:$N$8,11,FALSE))</f>
        <v>1</v>
      </c>
      <c r="AS36" s="14">
        <f>IF(ISERROR(VLOOKUP($I6,'J1 - J12'!$A$12:$N$17,2,FALSE))=TRUE,VLOOKUP($I6,'J1 - J12'!$D$12:$N$17,9,FALSE),VLOOKUP($I6,'J1 - J12'!$A$12:$N$17,11,FALSE))</f>
        <v>0</v>
      </c>
      <c r="AT36" s="14">
        <f>IF(ISERROR(VLOOKUP($I6,'J2 - J13'!$A$12:$N$17,2,FALSE))=TRUE,VLOOKUP($I6,'J2 - J13'!$D$12:$N$17,9,FALSE),VLOOKUP($I6,'J2 - J13'!$A$12:$N$17,11,FALSE))</f>
        <v>0</v>
      </c>
      <c r="AU36" s="14">
        <f>IF(ISERROR(VLOOKUP($I6,'J3 - J14'!$A$12:$N$17,2,FALSE))=TRUE,VLOOKUP($I6,'J3 - J14'!$D$12:$N$17,9,FALSE),VLOOKUP($I6,'J3 - J14'!$A$12:$N$17,11,FALSE))</f>
        <v>0</v>
      </c>
      <c r="AV36" s="14">
        <f>IF(ISERROR(VLOOKUP($I6,'J4 - J15'!$A$12:$N$17,2,FALSE))=TRUE,VLOOKUP($I6,'J4 - J15'!$D$12:$N$17,9,FALSE),VLOOKUP($I6,'J4 - J15'!$A$12:$N$17,11,FALSE))</f>
        <v>0</v>
      </c>
      <c r="AW36" s="14">
        <f>IF(ISERROR(VLOOKUP($I6,'J5 - J16'!$A$12:$N$17,2,FALSE))=TRUE,VLOOKUP($I6,'J5 - J16'!$D$12:$N$17,9,FALSE),VLOOKUP($I6,'J5 - J16'!$A$12:$N$17,11,FALSE))</f>
        <v>0</v>
      </c>
      <c r="AX36" s="14">
        <f>IF(ISERROR(VLOOKUP($I6,'J6 - J17'!$A$12:$N$17,2,FALSE))=TRUE,VLOOKUP($I6,'J6 - J17'!$D$12:$N$17,9,FALSE),VLOOKUP($I6,'J6 - J17'!$A$12:$N$17,11,FALSE))</f>
        <v>0</v>
      </c>
      <c r="AY36" s="14">
        <f>IF(ISERROR(VLOOKUP($I6,'J7 - J18'!$A$12:$N$17,2,FALSE))=TRUE,VLOOKUP($I6,'J7 - J18'!$D$12:$N$17,9,FALSE),VLOOKUP($I6,'J7 - J18'!$A$12:$N$17,11,FALSE))</f>
        <v>0</v>
      </c>
      <c r="AZ36" s="14">
        <f>IF(ISERROR(VLOOKUP($I6,'J8 - J19'!$A$12:$N$17,2,FALSE))=TRUE,VLOOKUP($I6,'J8 - J19'!$D$12:$N$17,9,FALSE),VLOOKUP($I6,'J8 - J19'!$A$12:$N$17,11,FALSE))</f>
        <v>0</v>
      </c>
      <c r="BA36" s="14">
        <f>IF(ISERROR(VLOOKUP($I6,'J9 - J20'!$A$12:$N$17,2,FALSE))=TRUE,VLOOKUP($I6,'J9 - J20'!$D$12:$N$17,9,FALSE),VLOOKUP($I6,'J9 - J20'!$A$12:$N$17,11,FALSE))</f>
        <v>1</v>
      </c>
      <c r="BB36" s="14">
        <f>IF(ISERROR(VLOOKUP($I6,'J10 - J21'!$A$12:$N$17,2,FALSE))=TRUE,VLOOKUP($I6,'J10 - J21'!$D$12:$N$17,9,FALSE),VLOOKUP($I6,'J10 - J21'!$A$12:$N$17,11,FALSE))</f>
        <v>0</v>
      </c>
      <c r="BC36" s="14">
        <f>IF(ISERROR(VLOOKUP($I6,'J11 - J22'!$A$12:$N$17,2,FALSE))=TRUE,VLOOKUP($I6,'J11 - J22'!$D$12:$N$17,9,FALSE),VLOOKUP($I6,'J11 - J22'!$A$12:$N$17,11,FALSE))</f>
        <v>0</v>
      </c>
    </row>
    <row r="37" spans="22:55" s="1" customFormat="1" ht="15">
      <c r="V37" s="3"/>
      <c r="W37" s="108"/>
      <c r="X37" s="108"/>
      <c r="Y37" s="109"/>
      <c r="Z37" s="109"/>
      <c r="AA37" s="108"/>
      <c r="AB37" s="108"/>
      <c r="AC37" s="109"/>
      <c r="AD37" s="109"/>
      <c r="AH37" s="14">
        <f>IF(ISERROR(VLOOKUP($I7,'J1 - J12'!$A$3:$N$8,2,FALSE))=TRUE,VLOOKUP($I7,'J1 - J12'!$D$3:$N$8,9,FALSE),VLOOKUP($I7,'J1 - J12'!$A$3:$N$8,11,FALSE))</f>
        <v>0</v>
      </c>
      <c r="AI37" s="14">
        <f>IF(ISERROR(VLOOKUP($I7,'J2 - J13'!$A$3:$N$8,2,FALSE))=TRUE,VLOOKUP($I7,'J2 - J13'!$D$3:$N$8,9,FALSE),VLOOKUP($I7,'J2 - J13'!$A$3:$N$8,11,FALSE))</f>
        <v>0</v>
      </c>
      <c r="AJ37" s="14">
        <f>IF(ISERROR(VLOOKUP($I7,'J3 - J14'!$A$3:$N$8,2,FALSE))=TRUE,VLOOKUP($I7,'J3 - J14'!$D$3:$N$8,9,FALSE),VLOOKUP($I7,'J3 - J14'!$A$3:$N$8,11,FALSE))</f>
        <v>0</v>
      </c>
      <c r="AK37" s="14">
        <f>IF(ISERROR(VLOOKUP($I7,'J4 - J15'!$A$3:$N$8,2,FALSE))=TRUE,VLOOKUP($I7,'J4 - J15'!$D$3:$N$8,9,FALSE),VLOOKUP($I7,'J4 - J15'!$A$3:$N$8,11,FALSE))</f>
        <v>0</v>
      </c>
      <c r="AL37" s="14">
        <f>IF(ISERROR(VLOOKUP($I7,'J5 - J16'!$A$3:$N$8,2,FALSE))=TRUE,VLOOKUP($I7,'J5 - J16'!$D$3:$N$8,9,FALSE),VLOOKUP($I7,'J5 - J16'!$A$3:$N$8,11,FALSE))</f>
        <v>0</v>
      </c>
      <c r="AM37" s="14">
        <f>IF(ISERROR(VLOOKUP($I7,'J6 - J17'!$A$3:$N$8,2,FALSE))=TRUE,VLOOKUP($I7,'J6 - J17'!$D$3:$N$8,9,FALSE),VLOOKUP($I7,'J6 - J17'!$A$3:$N$8,11,FALSE))</f>
        <v>0</v>
      </c>
      <c r="AN37" s="14">
        <f>IF(ISERROR(VLOOKUP($I7,'J7 - J18'!$A$3:$N$8,2,FALSE))=TRUE,VLOOKUP($I7,'J7 - J18'!$D$3:$N$8,9,FALSE),VLOOKUP($I7,'J7 - J18'!$A$3:$N$8,11,FALSE))</f>
        <v>1</v>
      </c>
      <c r="AO37" s="14">
        <f>IF(ISERROR(VLOOKUP($I7,'J8 - J19'!$A$3:$N$8,2,FALSE))=TRUE,VLOOKUP($I7,'J8 - J19'!$D$3:$N$8,9,FALSE),VLOOKUP($I7,'J8 - J19'!$A$3:$N$8,11,FALSE))</f>
        <v>1</v>
      </c>
      <c r="AP37" s="14">
        <f>IF(ISERROR(VLOOKUP($I7,'J9 - J20'!$A$3:$N$8,2,FALSE))=TRUE,VLOOKUP($I7,'J9 - J20'!$D$3:$N$8,9,FALSE),VLOOKUP($I7,'J9 - J20'!$A$3:$N$8,11,FALSE))</f>
        <v>1</v>
      </c>
      <c r="AQ37" s="14">
        <f>IF(ISERROR(VLOOKUP($I7,'J10 - J21'!$A$3:$N$8,2,FALSE))=TRUE,VLOOKUP($I7,'J10 - J21'!$D$3:$N$8,9,FALSE),VLOOKUP($I7,'J10 - J21'!$A$3:$N$8,11,FALSE))</f>
        <v>1</v>
      </c>
      <c r="AR37" s="14">
        <f>IF(ISERROR(VLOOKUP($I7,'J11 - J22'!$A$3:$N$8,2,FALSE))=TRUE,VLOOKUP($I7,'J11 - J22'!$D$3:$N$8,9,FALSE),VLOOKUP($I7,'J11 - J22'!$A$3:$N$8,11,FALSE))</f>
        <v>1</v>
      </c>
      <c r="AS37" s="14">
        <f>IF(ISERROR(VLOOKUP($I7,'J1 - J12'!$A$12:$N$17,2,FALSE))=TRUE,VLOOKUP($I7,'J1 - J12'!$D$12:$N$17,9,FALSE),VLOOKUP($I7,'J1 - J12'!$A$12:$N$17,11,FALSE))</f>
        <v>1</v>
      </c>
      <c r="AT37" s="14">
        <f>IF(ISERROR(VLOOKUP($I7,'J2 - J13'!$A$12:$N$17,2,FALSE))=TRUE,VLOOKUP($I7,'J2 - J13'!$D$12:$N$17,9,FALSE),VLOOKUP($I7,'J2 - J13'!$A$12:$N$17,11,FALSE))</f>
        <v>0</v>
      </c>
      <c r="AU37" s="14">
        <f>IF(ISERROR(VLOOKUP($I7,'J3 - J14'!$A$12:$N$17,2,FALSE))=TRUE,VLOOKUP($I7,'J3 - J14'!$D$12:$N$17,9,FALSE),VLOOKUP($I7,'J3 - J14'!$A$12:$N$17,11,FALSE))</f>
        <v>1</v>
      </c>
      <c r="AV37" s="14">
        <f>IF(ISERROR(VLOOKUP($I7,'J4 - J15'!$A$12:$N$17,2,FALSE))=TRUE,VLOOKUP($I7,'J4 - J15'!$D$12:$N$17,9,FALSE),VLOOKUP($I7,'J4 - J15'!$A$12:$N$17,11,FALSE))</f>
        <v>1</v>
      </c>
      <c r="AW37" s="14">
        <f>IF(ISERROR(VLOOKUP($I7,'J5 - J16'!$A$12:$N$17,2,FALSE))=TRUE,VLOOKUP($I7,'J5 - J16'!$D$12:$N$17,9,FALSE),VLOOKUP($I7,'J5 - J16'!$A$12:$N$17,11,FALSE))</f>
        <v>0</v>
      </c>
      <c r="AX37" s="14">
        <f>IF(ISERROR(VLOOKUP($I7,'J6 - J17'!$A$12:$N$17,2,FALSE))=TRUE,VLOOKUP($I7,'J6 - J17'!$D$12:$N$17,9,FALSE),VLOOKUP($I7,'J6 - J17'!$A$12:$N$17,11,FALSE))</f>
        <v>1</v>
      </c>
      <c r="AY37" s="14">
        <f>IF(ISERROR(VLOOKUP($I7,'J7 - J18'!$A$12:$N$17,2,FALSE))=TRUE,VLOOKUP($I7,'J7 - J18'!$D$12:$N$17,9,FALSE),VLOOKUP($I7,'J7 - J18'!$A$12:$N$17,11,FALSE))</f>
        <v>1</v>
      </c>
      <c r="AZ37" s="14">
        <f>IF(ISERROR(VLOOKUP($I7,'J8 - J19'!$A$12:$N$17,2,FALSE))=TRUE,VLOOKUP($I7,'J8 - J19'!$D$12:$N$17,9,FALSE),VLOOKUP($I7,'J8 - J19'!$A$12:$N$17,11,FALSE))</f>
        <v>0</v>
      </c>
      <c r="BA37" s="14">
        <f>IF(ISERROR(VLOOKUP($I7,'J9 - J20'!$A$12:$N$17,2,FALSE))=TRUE,VLOOKUP($I7,'J9 - J20'!$D$12:$N$17,9,FALSE),VLOOKUP($I7,'J9 - J20'!$A$12:$N$17,11,FALSE))</f>
        <v>1</v>
      </c>
      <c r="BB37" s="14">
        <f>IF(ISERROR(VLOOKUP($I7,'J10 - J21'!$A$12:$N$17,2,FALSE))=TRUE,VLOOKUP($I7,'J10 - J21'!$D$12:$N$17,9,FALSE),VLOOKUP($I7,'J10 - J21'!$A$12:$N$17,11,FALSE))</f>
        <v>0</v>
      </c>
      <c r="BC37" s="14">
        <f>IF(ISERROR(VLOOKUP($I7,'J11 - J22'!$A$12:$N$17,2,FALSE))=TRUE,VLOOKUP($I7,'J11 - J22'!$D$12:$N$17,9,FALSE),VLOOKUP($I7,'J11 - J22'!$A$12:$N$17,11,FALSE))</f>
        <v>1</v>
      </c>
    </row>
    <row r="38" spans="22:55" s="1" customFormat="1" ht="15">
      <c r="V38" s="3"/>
      <c r="W38" s="108"/>
      <c r="X38" s="108"/>
      <c r="Y38" s="109"/>
      <c r="Z38" s="109"/>
      <c r="AA38" s="108"/>
      <c r="AB38" s="108"/>
      <c r="AC38" s="109"/>
      <c r="AD38" s="109"/>
      <c r="AH38" s="14">
        <f>IF(ISERROR(VLOOKUP($I8,'J1 - J12'!$A$3:$N$8,2,FALSE))=TRUE,VLOOKUP($I8,'J1 - J12'!$D$3:$N$8,9,FALSE),VLOOKUP($I8,'J1 - J12'!$A$3:$N$8,11,FALSE))</f>
        <v>0</v>
      </c>
      <c r="AI38" s="14">
        <f>IF(ISERROR(VLOOKUP($I8,'J2 - J13'!$A$3:$N$8,2,FALSE))=TRUE,VLOOKUP($I8,'J2 - J13'!$D$3:$N$8,9,FALSE),VLOOKUP($I8,'J2 - J13'!$A$3:$N$8,11,FALSE))</f>
        <v>0</v>
      </c>
      <c r="AJ38" s="14">
        <f>IF(ISERROR(VLOOKUP($I8,'J3 - J14'!$A$3:$N$8,2,FALSE))=TRUE,VLOOKUP($I8,'J3 - J14'!$D$3:$N$8,9,FALSE),VLOOKUP($I8,'J3 - J14'!$A$3:$N$8,11,FALSE))</f>
        <v>0</v>
      </c>
      <c r="AK38" s="14">
        <f>IF(ISERROR(VLOOKUP($I8,'J4 - J15'!$A$3:$N$8,2,FALSE))=TRUE,VLOOKUP($I8,'J4 - J15'!$D$3:$N$8,9,FALSE),VLOOKUP($I8,'J4 - J15'!$A$3:$N$8,11,FALSE))</f>
        <v>0</v>
      </c>
      <c r="AL38" s="14">
        <f>IF(ISERROR(VLOOKUP($I8,'J5 - J16'!$A$3:$N$8,2,FALSE))=TRUE,VLOOKUP($I8,'J5 - J16'!$D$3:$N$8,9,FALSE),VLOOKUP($I8,'J5 - J16'!$A$3:$N$8,11,FALSE))</f>
        <v>0</v>
      </c>
      <c r="AM38" s="14">
        <f>IF(ISERROR(VLOOKUP($I8,'J6 - J17'!$A$3:$N$8,2,FALSE))=TRUE,VLOOKUP($I8,'J6 - J17'!$D$3:$N$8,9,FALSE),VLOOKUP($I8,'J6 - J17'!$A$3:$N$8,11,FALSE))</f>
        <v>0</v>
      </c>
      <c r="AN38" s="14">
        <f>IF(ISERROR(VLOOKUP($I8,'J7 - J18'!$A$3:$N$8,2,FALSE))=TRUE,VLOOKUP($I8,'J7 - J18'!$D$3:$N$8,9,FALSE),VLOOKUP($I8,'J7 - J18'!$A$3:$N$8,11,FALSE))</f>
        <v>1</v>
      </c>
      <c r="AO38" s="14">
        <f>IF(ISERROR(VLOOKUP($I8,'J8 - J19'!$A$3:$N$8,2,FALSE))=TRUE,VLOOKUP($I8,'J8 - J19'!$D$3:$N$8,9,FALSE),VLOOKUP($I8,'J8 - J19'!$A$3:$N$8,11,FALSE))</f>
        <v>0</v>
      </c>
      <c r="AP38" s="14">
        <f>IF(ISERROR(VLOOKUP($I8,'J9 - J20'!$A$3:$N$8,2,FALSE))=TRUE,VLOOKUP($I8,'J9 - J20'!$D$3:$N$8,9,FALSE),VLOOKUP($I8,'J9 - J20'!$A$3:$N$8,11,FALSE))</f>
        <v>0</v>
      </c>
      <c r="AQ38" s="14">
        <f>IF(ISERROR(VLOOKUP($I8,'J10 - J21'!$A$3:$N$8,2,FALSE))=TRUE,VLOOKUP($I8,'J10 - J21'!$D$3:$N$8,9,FALSE),VLOOKUP($I8,'J10 - J21'!$A$3:$N$8,11,FALSE))</f>
        <v>0</v>
      </c>
      <c r="AR38" s="14">
        <f>IF(ISERROR(VLOOKUP($I8,'J11 - J22'!$A$3:$N$8,2,FALSE))=TRUE,VLOOKUP($I8,'J11 - J22'!$D$3:$N$8,9,FALSE),VLOOKUP($I8,'J11 - J22'!$A$3:$N$8,11,FALSE))</f>
        <v>0</v>
      </c>
      <c r="AS38" s="14">
        <f>IF(ISERROR(VLOOKUP($I8,'J1 - J12'!$A$12:$N$17,2,FALSE))=TRUE,VLOOKUP($I8,'J1 - J12'!$D$12:$N$17,9,FALSE),VLOOKUP($I8,'J1 - J12'!$A$12:$N$17,11,FALSE))</f>
        <v>1</v>
      </c>
      <c r="AT38" s="14">
        <f>IF(ISERROR(VLOOKUP($I8,'J2 - J13'!$A$12:$N$17,2,FALSE))=TRUE,VLOOKUP($I8,'J2 - J13'!$D$12:$N$17,9,FALSE),VLOOKUP($I8,'J2 - J13'!$A$12:$N$17,11,FALSE))</f>
        <v>0</v>
      </c>
      <c r="AU38" s="14">
        <f>IF(ISERROR(VLOOKUP($I8,'J3 - J14'!$A$12:$N$17,2,FALSE))=TRUE,VLOOKUP($I8,'J3 - J14'!$D$12:$N$17,9,FALSE),VLOOKUP($I8,'J3 - J14'!$A$12:$N$17,11,FALSE))</f>
        <v>0</v>
      </c>
      <c r="AV38" s="14">
        <f>IF(ISERROR(VLOOKUP($I8,'J4 - J15'!$A$12:$N$17,2,FALSE))=TRUE,VLOOKUP($I8,'J4 - J15'!$D$12:$N$17,9,FALSE),VLOOKUP($I8,'J4 - J15'!$A$12:$N$17,11,FALSE))</f>
        <v>0</v>
      </c>
      <c r="AW38" s="14">
        <f>IF(ISERROR(VLOOKUP($I8,'J5 - J16'!$A$12:$N$17,2,FALSE))=TRUE,VLOOKUP($I8,'J5 - J16'!$D$12:$N$17,9,FALSE),VLOOKUP($I8,'J5 - J16'!$A$12:$N$17,11,FALSE))</f>
        <v>1</v>
      </c>
      <c r="AX38" s="14">
        <f>IF(ISERROR(VLOOKUP($I8,'J6 - J17'!$A$12:$N$17,2,FALSE))=TRUE,VLOOKUP($I8,'J6 - J17'!$D$12:$N$17,9,FALSE),VLOOKUP($I8,'J6 - J17'!$A$12:$N$17,11,FALSE))</f>
        <v>1</v>
      </c>
      <c r="AY38" s="14">
        <f>IF(ISERROR(VLOOKUP($I8,'J7 - J18'!$A$12:$N$17,2,FALSE))=TRUE,VLOOKUP($I8,'J7 - J18'!$D$12:$N$17,9,FALSE),VLOOKUP($I8,'J7 - J18'!$A$12:$N$17,11,FALSE))</f>
        <v>1</v>
      </c>
      <c r="AZ38" s="14">
        <f>IF(ISERROR(VLOOKUP($I8,'J8 - J19'!$A$12:$N$17,2,FALSE))=TRUE,VLOOKUP($I8,'J8 - J19'!$D$12:$N$17,9,FALSE),VLOOKUP($I8,'J8 - J19'!$A$12:$N$17,11,FALSE))</f>
        <v>1</v>
      </c>
      <c r="BA38" s="14">
        <f>IF(ISERROR(VLOOKUP($I8,'J9 - J20'!$A$12:$N$17,2,FALSE))=TRUE,VLOOKUP($I8,'J9 - J20'!$D$12:$N$17,9,FALSE),VLOOKUP($I8,'J9 - J20'!$A$12:$N$17,11,FALSE))</f>
        <v>1</v>
      </c>
      <c r="BB38" s="14">
        <f>IF(ISERROR(VLOOKUP($I8,'J10 - J21'!$A$12:$N$17,2,FALSE))=TRUE,VLOOKUP($I8,'J10 - J21'!$D$12:$N$17,9,FALSE),VLOOKUP($I8,'J10 - J21'!$A$12:$N$17,11,FALSE))</f>
        <v>0</v>
      </c>
      <c r="BC38" s="14">
        <f>IF(ISERROR(VLOOKUP($I8,'J11 - J22'!$A$12:$N$17,2,FALSE))=TRUE,VLOOKUP($I8,'J11 - J22'!$D$12:$N$17,9,FALSE),VLOOKUP($I8,'J11 - J22'!$A$12:$N$17,11,FALSE))</f>
        <v>1</v>
      </c>
    </row>
    <row r="39" spans="22:55" s="1" customFormat="1" ht="15">
      <c r="V39" s="3"/>
      <c r="W39" s="108"/>
      <c r="X39" s="108"/>
      <c r="Y39" s="109"/>
      <c r="Z39" s="109"/>
      <c r="AA39" s="108"/>
      <c r="AB39" s="108"/>
      <c r="AC39" s="109"/>
      <c r="AD39" s="109"/>
      <c r="AH39" s="14">
        <f>IF(ISERROR(VLOOKUP($I9,'J1 - J12'!$A$3:$N$8,2,FALSE))=TRUE,VLOOKUP($I9,'J1 - J12'!$D$3:$N$8,9,FALSE),VLOOKUP($I9,'J1 - J12'!$A$3:$N$8,11,FALSE))</f>
        <v>0</v>
      </c>
      <c r="AI39" s="14">
        <f>IF(ISERROR(VLOOKUP($I9,'J2 - J13'!$A$3:$N$8,2,FALSE))=TRUE,VLOOKUP($I9,'J2 - J13'!$D$3:$N$8,9,FALSE),VLOOKUP($I9,'J2 - J13'!$A$3:$N$8,11,FALSE))</f>
        <v>0</v>
      </c>
      <c r="AJ39" s="14">
        <f>IF(ISERROR(VLOOKUP($I9,'J3 - J14'!$A$3:$N$8,2,FALSE))=TRUE,VLOOKUP($I9,'J3 - J14'!$D$3:$N$8,9,FALSE),VLOOKUP($I9,'J3 - J14'!$A$3:$N$8,11,FALSE))</f>
        <v>0</v>
      </c>
      <c r="AK39" s="14">
        <f>IF(ISERROR(VLOOKUP($I9,'J4 - J15'!$A$3:$N$8,2,FALSE))=TRUE,VLOOKUP($I9,'J4 - J15'!$D$3:$N$8,9,FALSE),VLOOKUP($I9,'J4 - J15'!$A$3:$N$8,11,FALSE))</f>
        <v>0</v>
      </c>
      <c r="AL39" s="14">
        <f>IF(ISERROR(VLOOKUP($I9,'J5 - J16'!$A$3:$N$8,2,FALSE))=TRUE,VLOOKUP($I9,'J5 - J16'!$D$3:$N$8,9,FALSE),VLOOKUP($I9,'J5 - J16'!$A$3:$N$8,11,FALSE))</f>
        <v>1</v>
      </c>
      <c r="AM39" s="14">
        <f>IF(ISERROR(VLOOKUP($I9,'J6 - J17'!$A$3:$N$8,2,FALSE))=TRUE,VLOOKUP($I9,'J6 - J17'!$D$3:$N$8,9,FALSE),VLOOKUP($I9,'J6 - J17'!$A$3:$N$8,11,FALSE))</f>
        <v>1</v>
      </c>
      <c r="AN39" s="14">
        <f>IF(ISERROR(VLOOKUP($I9,'J7 - J18'!$A$3:$N$8,2,FALSE))=TRUE,VLOOKUP($I9,'J7 - J18'!$D$3:$N$8,9,FALSE),VLOOKUP($I9,'J7 - J18'!$A$3:$N$8,11,FALSE))</f>
        <v>0</v>
      </c>
      <c r="AO39" s="14">
        <f>IF(ISERROR(VLOOKUP($I9,'J8 - J19'!$A$3:$N$8,2,FALSE))=TRUE,VLOOKUP($I9,'J8 - J19'!$D$3:$N$8,9,FALSE),VLOOKUP($I9,'J8 - J19'!$A$3:$N$8,11,FALSE))</f>
        <v>1</v>
      </c>
      <c r="AP39" s="14">
        <f>IF(ISERROR(VLOOKUP($I9,'J9 - J20'!$A$3:$N$8,2,FALSE))=TRUE,VLOOKUP($I9,'J9 - J20'!$D$3:$N$8,9,FALSE),VLOOKUP($I9,'J9 - J20'!$A$3:$N$8,11,FALSE))</f>
        <v>1</v>
      </c>
      <c r="AQ39" s="14">
        <f>IF(ISERROR(VLOOKUP($I9,'J10 - J21'!$A$3:$N$8,2,FALSE))=TRUE,VLOOKUP($I9,'J10 - J21'!$D$3:$N$8,9,FALSE),VLOOKUP($I9,'J10 - J21'!$A$3:$N$8,11,FALSE))</f>
        <v>0</v>
      </c>
      <c r="AR39" s="14">
        <f>IF(ISERROR(VLOOKUP($I9,'J11 - J22'!$A$3:$N$8,2,FALSE))=TRUE,VLOOKUP($I9,'J11 - J22'!$D$3:$N$8,9,FALSE),VLOOKUP($I9,'J11 - J22'!$A$3:$N$8,11,FALSE))</f>
        <v>0</v>
      </c>
      <c r="AS39" s="14">
        <f>IF(ISERROR(VLOOKUP($I9,'J1 - J12'!$A$12:$N$17,2,FALSE))=TRUE,VLOOKUP($I9,'J1 - J12'!$D$12:$N$17,9,FALSE),VLOOKUP($I9,'J1 - J12'!$A$12:$N$17,11,FALSE))</f>
        <v>0</v>
      </c>
      <c r="AT39" s="14">
        <f>IF(ISERROR(VLOOKUP($I9,'J2 - J13'!$A$12:$N$17,2,FALSE))=TRUE,VLOOKUP($I9,'J2 - J13'!$D$12:$N$17,9,FALSE),VLOOKUP($I9,'J2 - J13'!$A$12:$N$17,11,FALSE))</f>
        <v>0</v>
      </c>
      <c r="AU39" s="14">
        <f>IF(ISERROR(VLOOKUP($I9,'J3 - J14'!$A$12:$N$17,2,FALSE))=TRUE,VLOOKUP($I9,'J3 - J14'!$D$12:$N$17,9,FALSE),VLOOKUP($I9,'J3 - J14'!$A$12:$N$17,11,FALSE))</f>
        <v>0</v>
      </c>
      <c r="AV39" s="14">
        <f>IF(ISERROR(VLOOKUP($I9,'J4 - J15'!$A$12:$N$17,2,FALSE))=TRUE,VLOOKUP($I9,'J4 - J15'!$D$12:$N$17,9,FALSE),VLOOKUP($I9,'J4 - J15'!$A$12:$N$17,11,FALSE))</f>
        <v>0</v>
      </c>
      <c r="AW39" s="14">
        <f>IF(ISERROR(VLOOKUP($I9,'J5 - J16'!$A$12:$N$17,2,FALSE))=TRUE,VLOOKUP($I9,'J5 - J16'!$D$12:$N$17,9,FALSE),VLOOKUP($I9,'J5 - J16'!$A$12:$N$17,11,FALSE))</f>
        <v>0</v>
      </c>
      <c r="AX39" s="14">
        <f>IF(ISERROR(VLOOKUP($I9,'J6 - J17'!$A$12:$N$17,2,FALSE))=TRUE,VLOOKUP($I9,'J6 - J17'!$D$12:$N$17,9,FALSE),VLOOKUP($I9,'J6 - J17'!$A$12:$N$17,11,FALSE))</f>
        <v>0</v>
      </c>
      <c r="AY39" s="14">
        <f>IF(ISERROR(VLOOKUP($I9,'J7 - J18'!$A$12:$N$17,2,FALSE))=TRUE,VLOOKUP($I9,'J7 - J18'!$D$12:$N$17,9,FALSE),VLOOKUP($I9,'J7 - J18'!$A$12:$N$17,11,FALSE))</f>
        <v>0</v>
      </c>
      <c r="AZ39" s="14">
        <f>IF(ISERROR(VLOOKUP($I9,'J8 - J19'!$A$12:$N$17,2,FALSE))=TRUE,VLOOKUP($I9,'J8 - J19'!$D$12:$N$17,9,FALSE),VLOOKUP($I9,'J8 - J19'!$A$12:$N$17,11,FALSE))</f>
        <v>0</v>
      </c>
      <c r="BA39" s="14">
        <f>IF(ISERROR(VLOOKUP($I9,'J9 - J20'!$A$12:$N$17,2,FALSE))=TRUE,VLOOKUP($I9,'J9 - J20'!$D$12:$N$17,9,FALSE),VLOOKUP($I9,'J9 - J20'!$A$12:$N$17,11,FALSE))</f>
        <v>1</v>
      </c>
      <c r="BB39" s="14">
        <f>IF(ISERROR(VLOOKUP($I9,'J10 - J21'!$A$12:$N$17,2,FALSE))=TRUE,VLOOKUP($I9,'J10 - J21'!$D$12:$N$17,9,FALSE),VLOOKUP($I9,'J10 - J21'!$A$12:$N$17,11,FALSE))</f>
        <v>0</v>
      </c>
      <c r="BC39" s="14">
        <f>IF(ISERROR(VLOOKUP($I9,'J11 - J22'!$A$12:$N$17,2,FALSE))=TRUE,VLOOKUP($I9,'J11 - J22'!$D$12:$N$17,9,FALSE),VLOOKUP($I9,'J11 - J22'!$A$12:$N$17,11,FALSE))</f>
        <v>1</v>
      </c>
    </row>
    <row r="40" spans="22:55" s="1" customFormat="1" ht="15">
      <c r="V40" s="3"/>
      <c r="AH40" s="14">
        <f>IF(ISERROR(VLOOKUP($I10,'J1 - J12'!$A$3:$N$8,2,FALSE))=TRUE,VLOOKUP($I10,'J1 - J12'!$D$3:$N$8,9,FALSE),VLOOKUP($I10,'J1 - J12'!$A$3:$N$8,11,FALSE))</f>
        <v>0</v>
      </c>
      <c r="AI40" s="14">
        <f>IF(ISERROR(VLOOKUP($I10,'J2 - J13'!$A$3:$N$8,2,FALSE))=TRUE,VLOOKUP($I10,'J2 - J13'!$D$3:$N$8,9,FALSE),VLOOKUP($I10,'J2 - J13'!$A$3:$N$8,11,FALSE))</f>
        <v>0</v>
      </c>
      <c r="AJ40" s="14">
        <f>IF(ISERROR(VLOOKUP($I10,'J3 - J14'!$A$3:$N$8,2,FALSE))=TRUE,VLOOKUP($I10,'J3 - J14'!$D$3:$N$8,9,FALSE),VLOOKUP($I10,'J3 - J14'!$A$3:$N$8,11,FALSE))</f>
        <v>0</v>
      </c>
      <c r="AK40" s="14">
        <f>IF(ISERROR(VLOOKUP($I10,'J4 - J15'!$A$3:$N$8,2,FALSE))=TRUE,VLOOKUP($I10,'J4 - J15'!$D$3:$N$8,9,FALSE),VLOOKUP($I10,'J4 - J15'!$A$3:$N$8,11,FALSE))</f>
        <v>1</v>
      </c>
      <c r="AL40" s="14">
        <f>IF(ISERROR(VLOOKUP($I10,'J5 - J16'!$A$3:$N$8,2,FALSE))=TRUE,VLOOKUP($I10,'J5 - J16'!$D$3:$N$8,9,FALSE),VLOOKUP($I10,'J5 - J16'!$A$3:$N$8,11,FALSE))</f>
        <v>1</v>
      </c>
      <c r="AM40" s="14">
        <f>IF(ISERROR(VLOOKUP($I10,'J6 - J17'!$A$3:$N$8,2,FALSE))=TRUE,VLOOKUP($I10,'J6 - J17'!$D$3:$N$8,9,FALSE),VLOOKUP($I10,'J6 - J17'!$A$3:$N$8,11,FALSE))</f>
        <v>0</v>
      </c>
      <c r="AN40" s="14">
        <f>IF(ISERROR(VLOOKUP($I10,'J7 - J18'!$A$3:$N$8,2,FALSE))=TRUE,VLOOKUP($I10,'J7 - J18'!$D$3:$N$8,9,FALSE),VLOOKUP($I10,'J7 - J18'!$A$3:$N$8,11,FALSE))</f>
        <v>1</v>
      </c>
      <c r="AO40" s="14">
        <f>IF(ISERROR(VLOOKUP($I10,'J8 - J19'!$A$3:$N$8,2,FALSE))=TRUE,VLOOKUP($I10,'J8 - J19'!$D$3:$N$8,9,FALSE),VLOOKUP($I10,'J8 - J19'!$A$3:$N$8,11,FALSE))</f>
        <v>1</v>
      </c>
      <c r="AP40" s="14">
        <f>IF(ISERROR(VLOOKUP($I10,'J9 - J20'!$A$3:$N$8,2,FALSE))=TRUE,VLOOKUP($I10,'J9 - J20'!$D$3:$N$8,9,FALSE),VLOOKUP($I10,'J9 - J20'!$A$3:$N$8,11,FALSE))</f>
        <v>1</v>
      </c>
      <c r="AQ40" s="14">
        <f>IF(ISERROR(VLOOKUP($I10,'J10 - J21'!$A$3:$N$8,2,FALSE))=TRUE,VLOOKUP($I10,'J10 - J21'!$D$3:$N$8,9,FALSE),VLOOKUP($I10,'J10 - J21'!$A$3:$N$8,11,FALSE))</f>
        <v>0</v>
      </c>
      <c r="AR40" s="14">
        <f>IF(ISERROR(VLOOKUP($I10,'J11 - J22'!$A$3:$N$8,2,FALSE))=TRUE,VLOOKUP($I10,'J11 - J22'!$D$3:$N$8,9,FALSE),VLOOKUP($I10,'J11 - J22'!$A$3:$N$8,11,FALSE))</f>
        <v>0</v>
      </c>
      <c r="AS40" s="14">
        <f>IF(ISERROR(VLOOKUP($I10,'J1 - J12'!$A$12:$N$17,2,FALSE))=TRUE,VLOOKUP($I10,'J1 - J12'!$D$12:$N$17,9,FALSE),VLOOKUP($I10,'J1 - J12'!$A$12:$N$17,11,FALSE))</f>
        <v>0</v>
      </c>
      <c r="AT40" s="14">
        <f>IF(ISERROR(VLOOKUP($I10,'J2 - J13'!$A$12:$N$17,2,FALSE))=TRUE,VLOOKUP($I10,'J2 - J13'!$D$12:$N$17,9,FALSE),VLOOKUP($I10,'J2 - J13'!$A$12:$N$17,11,FALSE))</f>
        <v>0</v>
      </c>
      <c r="AU40" s="14">
        <f>IF(ISERROR(VLOOKUP($I10,'J3 - J14'!$A$12:$N$17,2,FALSE))=TRUE,VLOOKUP($I10,'J3 - J14'!$D$12:$N$17,9,FALSE),VLOOKUP($I10,'J3 - J14'!$A$12:$N$17,11,FALSE))</f>
        <v>0</v>
      </c>
      <c r="AV40" s="14">
        <f>IF(ISERROR(VLOOKUP($I10,'J4 - J15'!$A$12:$N$17,2,FALSE))=TRUE,VLOOKUP($I10,'J4 - J15'!$D$12:$N$17,9,FALSE),VLOOKUP($I10,'J4 - J15'!$A$12:$N$17,11,FALSE))</f>
        <v>1</v>
      </c>
      <c r="AW40" s="14">
        <f>IF(ISERROR(VLOOKUP($I10,'J5 - J16'!$A$12:$N$17,2,FALSE))=TRUE,VLOOKUP($I10,'J5 - J16'!$D$12:$N$17,9,FALSE),VLOOKUP($I10,'J5 - J16'!$A$12:$N$17,11,FALSE))</f>
        <v>0</v>
      </c>
      <c r="AX40" s="14">
        <f>IF(ISERROR(VLOOKUP($I10,'J6 - J17'!$A$12:$N$17,2,FALSE))=TRUE,VLOOKUP($I10,'J6 - J17'!$D$12:$N$17,9,FALSE),VLOOKUP($I10,'J6 - J17'!$A$12:$N$17,11,FALSE))</f>
        <v>0</v>
      </c>
      <c r="AY40" s="14">
        <f>IF(ISERROR(VLOOKUP($I10,'J7 - J18'!$A$12:$N$17,2,FALSE))=TRUE,VLOOKUP($I10,'J7 - J18'!$D$12:$N$17,9,FALSE),VLOOKUP($I10,'J7 - J18'!$A$12:$N$17,11,FALSE))</f>
        <v>0</v>
      </c>
      <c r="AZ40" s="14">
        <f>IF(ISERROR(VLOOKUP($I10,'J8 - J19'!$A$12:$N$17,2,FALSE))=TRUE,VLOOKUP($I10,'J8 - J19'!$D$12:$N$17,9,FALSE),VLOOKUP($I10,'J8 - J19'!$A$12:$N$17,11,FALSE))</f>
        <v>0</v>
      </c>
      <c r="BA40" s="14">
        <f>IF(ISERROR(VLOOKUP($I10,'J9 - J20'!$A$12:$N$17,2,FALSE))=TRUE,VLOOKUP($I10,'J9 - J20'!$D$12:$N$17,9,FALSE),VLOOKUP($I10,'J9 - J20'!$A$12:$N$17,11,FALSE))</f>
        <v>0</v>
      </c>
      <c r="BB40" s="14">
        <f>IF(ISERROR(VLOOKUP($I10,'J10 - J21'!$A$12:$N$17,2,FALSE))=TRUE,VLOOKUP($I10,'J10 - J21'!$D$12:$N$17,9,FALSE),VLOOKUP($I10,'J10 - J21'!$A$12:$N$17,11,FALSE))</f>
        <v>1</v>
      </c>
      <c r="BC40" s="14">
        <f>IF(ISERROR(VLOOKUP($I10,'J11 - J22'!$A$12:$N$17,2,FALSE))=TRUE,VLOOKUP($I10,'J11 - J22'!$D$12:$N$17,9,FALSE),VLOOKUP($I10,'J11 - J22'!$A$12:$N$17,11,FALSE))</f>
        <v>0</v>
      </c>
    </row>
    <row r="41" spans="22:55" s="1" customFormat="1" ht="15">
      <c r="V41" s="3"/>
      <c r="AH41" s="14">
        <f>IF(ISERROR(VLOOKUP($I11,'J1 - J12'!$A$3:$N$8,2,FALSE))=TRUE,VLOOKUP($I11,'J1 - J12'!$D$3:$N$8,9,FALSE),VLOOKUP($I11,'J1 - J12'!$A$3:$N$8,11,FALSE))</f>
        <v>1</v>
      </c>
      <c r="AI41" s="14">
        <f>IF(ISERROR(VLOOKUP($I11,'J2 - J13'!$A$3:$N$8,2,FALSE))=TRUE,VLOOKUP($I11,'J2 - J13'!$D$3:$N$8,9,FALSE),VLOOKUP($I11,'J2 - J13'!$A$3:$N$8,11,FALSE))</f>
        <v>1</v>
      </c>
      <c r="AJ41" s="14">
        <f>IF(ISERROR(VLOOKUP($I11,'J3 - J14'!$A$3:$N$8,2,FALSE))=TRUE,VLOOKUP($I11,'J3 - J14'!$D$3:$N$8,9,FALSE),VLOOKUP($I11,'J3 - J14'!$A$3:$N$8,11,FALSE))</f>
        <v>1</v>
      </c>
      <c r="AK41" s="14">
        <f>IF(ISERROR(VLOOKUP($I11,'J4 - J15'!$A$3:$N$8,2,FALSE))=TRUE,VLOOKUP($I11,'J4 - J15'!$D$3:$N$8,9,FALSE),VLOOKUP($I11,'J4 - J15'!$A$3:$N$8,11,FALSE))</f>
        <v>0</v>
      </c>
      <c r="AL41" s="14">
        <f>IF(ISERROR(VLOOKUP($I11,'J5 - J16'!$A$3:$N$8,2,FALSE))=TRUE,VLOOKUP($I11,'J5 - J16'!$D$3:$N$8,9,FALSE),VLOOKUP($I11,'J5 - J16'!$A$3:$N$8,11,FALSE))</f>
        <v>0</v>
      </c>
      <c r="AM41" s="14">
        <f>IF(ISERROR(VLOOKUP($I11,'J6 - J17'!$A$3:$N$8,2,FALSE))=TRUE,VLOOKUP($I11,'J6 - J17'!$D$3:$N$8,9,FALSE),VLOOKUP($I11,'J6 - J17'!$A$3:$N$8,11,FALSE))</f>
        <v>0</v>
      </c>
      <c r="AN41" s="14">
        <f>IF(ISERROR(VLOOKUP($I11,'J7 - J18'!$A$3:$N$8,2,FALSE))=TRUE,VLOOKUP($I11,'J7 - J18'!$D$3:$N$8,9,FALSE),VLOOKUP($I11,'J7 - J18'!$A$3:$N$8,11,FALSE))</f>
        <v>0</v>
      </c>
      <c r="AO41" s="14">
        <f>IF(ISERROR(VLOOKUP($I11,'J8 - J19'!$A$3:$N$8,2,FALSE))=TRUE,VLOOKUP($I11,'J8 - J19'!$D$3:$N$8,9,FALSE),VLOOKUP($I11,'J8 - J19'!$A$3:$N$8,11,FALSE))</f>
        <v>0</v>
      </c>
      <c r="AP41" s="14">
        <f>IF(ISERROR(VLOOKUP($I11,'J9 - J20'!$A$3:$N$8,2,FALSE))=TRUE,VLOOKUP($I11,'J9 - J20'!$D$3:$N$8,9,FALSE),VLOOKUP($I11,'J9 - J20'!$A$3:$N$8,11,FALSE))</f>
        <v>1</v>
      </c>
      <c r="AQ41" s="14">
        <f>IF(ISERROR(VLOOKUP($I11,'J10 - J21'!$A$3:$N$8,2,FALSE))=TRUE,VLOOKUP($I11,'J10 - J21'!$D$3:$N$8,9,FALSE),VLOOKUP($I11,'J10 - J21'!$A$3:$N$8,11,FALSE))</f>
        <v>0</v>
      </c>
      <c r="AR41" s="14">
        <f>IF(ISERROR(VLOOKUP($I11,'J11 - J22'!$A$3:$N$8,2,FALSE))=TRUE,VLOOKUP($I11,'J11 - J22'!$D$3:$N$8,9,FALSE),VLOOKUP($I11,'J11 - J22'!$A$3:$N$8,11,FALSE))</f>
        <v>0</v>
      </c>
      <c r="AS41" s="14">
        <f>IF(ISERROR(VLOOKUP($I11,'J1 - J12'!$A$12:$N$17,2,FALSE))=TRUE,VLOOKUP($I11,'J1 - J12'!$D$12:$N$17,9,FALSE),VLOOKUP($I11,'J1 - J12'!$A$12:$N$17,11,FALSE))</f>
        <v>0</v>
      </c>
      <c r="AT41" s="14">
        <f>IF(ISERROR(VLOOKUP($I11,'J2 - J13'!$A$12:$N$17,2,FALSE))=TRUE,VLOOKUP($I11,'J2 - J13'!$D$12:$N$17,9,FALSE),VLOOKUP($I11,'J2 - J13'!$A$12:$N$17,11,FALSE))</f>
        <v>0</v>
      </c>
      <c r="AU41" s="14">
        <f>IF(ISERROR(VLOOKUP($I11,'J3 - J14'!$A$12:$N$17,2,FALSE))=TRUE,VLOOKUP($I11,'J3 - J14'!$D$12:$N$17,9,FALSE),VLOOKUP($I11,'J3 - J14'!$A$12:$N$17,11,FALSE))</f>
        <v>0</v>
      </c>
      <c r="AV41" s="14">
        <f>IF(ISERROR(VLOOKUP($I11,'J4 - J15'!$A$12:$N$17,2,FALSE))=TRUE,VLOOKUP($I11,'J4 - J15'!$D$12:$N$17,9,FALSE),VLOOKUP($I11,'J4 - J15'!$A$12:$N$17,11,FALSE))</f>
        <v>1</v>
      </c>
      <c r="AW41" s="14">
        <f>IF(ISERROR(VLOOKUP($I11,'J5 - J16'!$A$12:$N$17,2,FALSE))=TRUE,VLOOKUP($I11,'J5 - J16'!$D$12:$N$17,9,FALSE),VLOOKUP($I11,'J5 - J16'!$A$12:$N$17,11,FALSE))</f>
        <v>1</v>
      </c>
      <c r="AX41" s="14">
        <f>IF(ISERROR(VLOOKUP($I11,'J6 - J17'!$A$12:$N$17,2,FALSE))=TRUE,VLOOKUP($I11,'J6 - J17'!$D$12:$N$17,9,FALSE),VLOOKUP($I11,'J6 - J17'!$A$12:$N$17,11,FALSE))</f>
        <v>1</v>
      </c>
      <c r="AY41" s="14">
        <f>IF(ISERROR(VLOOKUP($I11,'J7 - J18'!$A$12:$N$17,2,FALSE))=TRUE,VLOOKUP($I11,'J7 - J18'!$D$12:$N$17,9,FALSE),VLOOKUP($I11,'J7 - J18'!$A$12:$N$17,11,FALSE))</f>
        <v>0</v>
      </c>
      <c r="AZ41" s="14">
        <f>IF(ISERROR(VLOOKUP($I11,'J8 - J19'!$A$12:$N$17,2,FALSE))=TRUE,VLOOKUP($I11,'J8 - J19'!$D$12:$N$17,9,FALSE),VLOOKUP($I11,'J8 - J19'!$A$12:$N$17,11,FALSE))</f>
        <v>1</v>
      </c>
      <c r="BA41" s="14">
        <f>IF(ISERROR(VLOOKUP($I11,'J9 - J20'!$A$12:$N$17,2,FALSE))=TRUE,VLOOKUP($I11,'J9 - J20'!$D$12:$N$17,9,FALSE),VLOOKUP($I11,'J9 - J20'!$A$12:$N$17,11,FALSE))</f>
        <v>0</v>
      </c>
      <c r="BB41" s="14">
        <f>IF(ISERROR(VLOOKUP($I11,'J10 - J21'!$A$12:$N$17,2,FALSE))=TRUE,VLOOKUP($I11,'J10 - J21'!$D$12:$N$17,9,FALSE),VLOOKUP($I11,'J10 - J21'!$A$12:$N$17,11,FALSE))</f>
        <v>1</v>
      </c>
      <c r="BC41" s="14">
        <f>IF(ISERROR(VLOOKUP($I11,'J11 - J22'!$A$12:$N$17,2,FALSE))=TRUE,VLOOKUP($I11,'J11 - J22'!$D$12:$N$17,9,FALSE),VLOOKUP($I11,'J11 - J22'!$A$12:$N$17,11,FALSE))</f>
        <v>1</v>
      </c>
    </row>
    <row r="42" spans="22:55" s="1" customFormat="1" ht="15">
      <c r="V42" s="3"/>
      <c r="AH42" s="14">
        <f>IF(ISERROR(VLOOKUP($I12,'J1 - J12'!$A$3:$N$8,2,FALSE))=TRUE,VLOOKUP($I12,'J1 - J12'!$D$3:$N$8,9,FALSE),VLOOKUP($I12,'J1 - J12'!$A$3:$N$8,11,FALSE))</f>
        <v>0</v>
      </c>
      <c r="AI42" s="14">
        <f>IF(ISERROR(VLOOKUP($I12,'J2 - J13'!$A$3:$N$8,2,FALSE))=TRUE,VLOOKUP($I12,'J2 - J13'!$D$3:$N$8,9,FALSE),VLOOKUP($I12,'J2 - J13'!$A$3:$N$8,11,FALSE))</f>
        <v>1</v>
      </c>
      <c r="AJ42" s="14">
        <f>IF(ISERROR(VLOOKUP($I12,'J3 - J14'!$A$3:$N$8,2,FALSE))=TRUE,VLOOKUP($I12,'J3 - J14'!$D$3:$N$8,9,FALSE),VLOOKUP($I12,'J3 - J14'!$A$3:$N$8,11,FALSE))</f>
        <v>1</v>
      </c>
      <c r="AK42" s="14">
        <f>IF(ISERROR(VLOOKUP($I12,'J4 - J15'!$A$3:$N$8,2,FALSE))=TRUE,VLOOKUP($I12,'J4 - J15'!$D$3:$N$8,9,FALSE),VLOOKUP($I12,'J4 - J15'!$A$3:$N$8,11,FALSE))</f>
        <v>1</v>
      </c>
      <c r="AL42" s="14">
        <f>IF(ISERROR(VLOOKUP($I12,'J5 - J16'!$A$3:$N$8,2,FALSE))=TRUE,VLOOKUP($I12,'J5 - J16'!$D$3:$N$8,9,FALSE),VLOOKUP($I12,'J5 - J16'!$A$3:$N$8,11,FALSE))</f>
        <v>1</v>
      </c>
      <c r="AM42" s="14">
        <f>IF(ISERROR(VLOOKUP($I12,'J6 - J17'!$A$3:$N$8,2,FALSE))=TRUE,VLOOKUP($I12,'J6 - J17'!$D$3:$N$8,9,FALSE),VLOOKUP($I12,'J6 - J17'!$A$3:$N$8,11,FALSE))</f>
        <v>1</v>
      </c>
      <c r="AN42" s="14">
        <f>IF(ISERROR(VLOOKUP($I12,'J7 - J18'!$A$3:$N$8,2,FALSE))=TRUE,VLOOKUP($I12,'J7 - J18'!$D$3:$N$8,9,FALSE),VLOOKUP($I12,'J7 - J18'!$A$3:$N$8,11,FALSE))</f>
        <v>0</v>
      </c>
      <c r="AO42" s="14">
        <f>IF(ISERROR(VLOOKUP($I12,'J8 - J19'!$A$3:$N$8,2,FALSE))=TRUE,VLOOKUP($I12,'J8 - J19'!$D$3:$N$8,9,FALSE),VLOOKUP($I12,'J8 - J19'!$A$3:$N$8,11,FALSE))</f>
        <v>1</v>
      </c>
      <c r="AP42" s="14">
        <f>IF(ISERROR(VLOOKUP($I12,'J9 - J20'!$A$3:$N$8,2,FALSE))=TRUE,VLOOKUP($I12,'J9 - J20'!$D$3:$N$8,9,FALSE),VLOOKUP($I12,'J9 - J20'!$A$3:$N$8,11,FALSE))</f>
        <v>0</v>
      </c>
      <c r="AQ42" s="14">
        <f>IF(ISERROR(VLOOKUP($I12,'J10 - J21'!$A$3:$N$8,2,FALSE))=TRUE,VLOOKUP($I12,'J10 - J21'!$D$3:$N$8,9,FALSE),VLOOKUP($I12,'J10 - J21'!$A$3:$N$8,11,FALSE))</f>
        <v>0</v>
      </c>
      <c r="AR42" s="14">
        <f>IF(ISERROR(VLOOKUP($I12,'J11 - J22'!$A$3:$N$8,2,FALSE))=TRUE,VLOOKUP($I12,'J11 - J22'!$D$3:$N$8,9,FALSE),VLOOKUP($I12,'J11 - J22'!$A$3:$N$8,11,FALSE))</f>
        <v>0</v>
      </c>
      <c r="AS42" s="14">
        <f>IF(ISERROR(VLOOKUP($I12,'J1 - J12'!$A$12:$N$17,2,FALSE))=TRUE,VLOOKUP($I12,'J1 - J12'!$D$12:$N$17,9,FALSE),VLOOKUP($I12,'J1 - J12'!$A$12:$N$17,11,FALSE))</f>
        <v>0</v>
      </c>
      <c r="AT42" s="14">
        <f>IF(ISERROR(VLOOKUP($I12,'J2 - J13'!$A$12:$N$17,2,FALSE))=TRUE,VLOOKUP($I12,'J2 - J13'!$D$12:$N$17,9,FALSE),VLOOKUP($I12,'J2 - J13'!$A$12:$N$17,11,FALSE))</f>
        <v>1</v>
      </c>
      <c r="AU42" s="14">
        <f>IF(ISERROR(VLOOKUP($I12,'J3 - J14'!$A$12:$N$17,2,FALSE))=TRUE,VLOOKUP($I12,'J3 - J14'!$D$12:$N$17,9,FALSE),VLOOKUP($I12,'J3 - J14'!$A$12:$N$17,11,FALSE))</f>
        <v>1</v>
      </c>
      <c r="AV42" s="14">
        <f>IF(ISERROR(VLOOKUP($I12,'J4 - J15'!$A$12:$N$17,2,FALSE))=TRUE,VLOOKUP($I12,'J4 - J15'!$D$12:$N$17,9,FALSE),VLOOKUP($I12,'J4 - J15'!$A$12:$N$17,11,FALSE))</f>
        <v>0</v>
      </c>
      <c r="AW42" s="14">
        <f>IF(ISERROR(VLOOKUP($I12,'J5 - J16'!$A$12:$N$17,2,FALSE))=TRUE,VLOOKUP($I12,'J5 - J16'!$D$12:$N$17,9,FALSE),VLOOKUP($I12,'J5 - J16'!$A$12:$N$17,11,FALSE))</f>
        <v>0</v>
      </c>
      <c r="AX42" s="14">
        <f>IF(ISERROR(VLOOKUP($I12,'J6 - J17'!$A$12:$N$17,2,FALSE))=TRUE,VLOOKUP($I12,'J6 - J17'!$D$12:$N$17,9,FALSE),VLOOKUP($I12,'J6 - J17'!$A$12:$N$17,11,FALSE))</f>
        <v>0</v>
      </c>
      <c r="AY42" s="14">
        <f>IF(ISERROR(VLOOKUP($I12,'J7 - J18'!$A$12:$N$17,2,FALSE))=TRUE,VLOOKUP($I12,'J7 - J18'!$D$12:$N$17,9,FALSE),VLOOKUP($I12,'J7 - J18'!$A$12:$N$17,11,FALSE))</f>
        <v>1</v>
      </c>
      <c r="AZ42" s="14">
        <f>IF(ISERROR(VLOOKUP($I12,'J8 - J19'!$A$12:$N$17,2,FALSE))=TRUE,VLOOKUP($I12,'J8 - J19'!$D$12:$N$17,9,FALSE),VLOOKUP($I12,'J8 - J19'!$A$12:$N$17,11,FALSE))</f>
        <v>0</v>
      </c>
      <c r="BA42" s="14">
        <f>IF(ISERROR(VLOOKUP($I12,'J9 - J20'!$A$12:$N$17,2,FALSE))=TRUE,VLOOKUP($I12,'J9 - J20'!$D$12:$N$17,9,FALSE),VLOOKUP($I12,'J9 - J20'!$A$12:$N$17,11,FALSE))</f>
        <v>0</v>
      </c>
      <c r="BB42" s="14">
        <f>IF(ISERROR(VLOOKUP($I12,'J10 - J21'!$A$12:$N$17,2,FALSE))=TRUE,VLOOKUP($I12,'J10 - J21'!$D$12:$N$17,9,FALSE),VLOOKUP($I12,'J10 - J21'!$A$12:$N$17,11,FALSE))</f>
        <v>0</v>
      </c>
      <c r="BC42" s="14">
        <f>IF(ISERROR(VLOOKUP($I12,'J11 - J22'!$A$12:$N$17,2,FALSE))=TRUE,VLOOKUP($I12,'J11 - J22'!$D$12:$N$17,9,FALSE),VLOOKUP($I12,'J11 - J22'!$A$12:$N$17,11,FALSE))</f>
        <v>0</v>
      </c>
    </row>
    <row r="43" spans="22:55" s="1" customFormat="1" ht="15">
      <c r="V43" s="3"/>
      <c r="AH43" s="14">
        <f>IF(ISERROR(VLOOKUP($I13,'J1 - J12'!$A$3:$N$8,2,FALSE))=TRUE,VLOOKUP($I13,'J1 - J12'!$D$3:$N$8,9,FALSE),VLOOKUP($I13,'J1 - J12'!$A$3:$N$8,11,FALSE))</f>
        <v>1</v>
      </c>
      <c r="AI43" s="14">
        <f>IF(ISERROR(VLOOKUP($I13,'J2 - J13'!$A$3:$N$8,2,FALSE))=TRUE,VLOOKUP($I13,'J2 - J13'!$D$3:$N$8,9,FALSE),VLOOKUP($I13,'J2 - J13'!$A$3:$N$8,11,FALSE))</f>
        <v>0</v>
      </c>
      <c r="AJ43" s="14">
        <f>IF(ISERROR(VLOOKUP($I13,'J3 - J14'!$A$3:$N$8,2,FALSE))=TRUE,VLOOKUP($I13,'J3 - J14'!$D$3:$N$8,9,FALSE),VLOOKUP($I13,'J3 - J14'!$A$3:$N$8,11,FALSE))</f>
        <v>0</v>
      </c>
      <c r="AK43" s="14">
        <f>IF(ISERROR(VLOOKUP($I13,'J4 - J15'!$A$3:$N$8,2,FALSE))=TRUE,VLOOKUP($I13,'J4 - J15'!$D$3:$N$8,9,FALSE),VLOOKUP($I13,'J4 - J15'!$A$3:$N$8,11,FALSE))</f>
        <v>0</v>
      </c>
      <c r="AL43" s="14">
        <f>IF(ISERROR(VLOOKUP($I13,'J5 - J16'!$A$3:$N$8,2,FALSE))=TRUE,VLOOKUP($I13,'J5 - J16'!$D$3:$N$8,9,FALSE),VLOOKUP($I13,'J5 - J16'!$A$3:$N$8,11,FALSE))</f>
        <v>0</v>
      </c>
      <c r="AM43" s="14">
        <f>IF(ISERROR(VLOOKUP($I13,'J6 - J17'!$A$3:$N$8,2,FALSE))=TRUE,VLOOKUP($I13,'J6 - J17'!$D$3:$N$8,9,FALSE),VLOOKUP($I13,'J6 - J17'!$A$3:$N$8,11,FALSE))</f>
        <v>0</v>
      </c>
      <c r="AN43" s="14">
        <f>IF(ISERROR(VLOOKUP($I13,'J7 - J18'!$A$3:$N$8,2,FALSE))=TRUE,VLOOKUP($I13,'J7 - J18'!$D$3:$N$8,9,FALSE),VLOOKUP($I13,'J7 - J18'!$A$3:$N$8,11,FALSE))</f>
        <v>0</v>
      </c>
      <c r="AO43" s="14">
        <f>IF(ISERROR(VLOOKUP($I13,'J8 - J19'!$A$3:$N$8,2,FALSE))=TRUE,VLOOKUP($I13,'J8 - J19'!$D$3:$N$8,9,FALSE),VLOOKUP($I13,'J8 - J19'!$A$3:$N$8,11,FALSE))</f>
        <v>0</v>
      </c>
      <c r="AP43" s="14">
        <f>IF(ISERROR(VLOOKUP($I13,'J9 - J20'!$A$3:$N$8,2,FALSE))=TRUE,VLOOKUP($I13,'J9 - J20'!$D$3:$N$8,9,FALSE),VLOOKUP($I13,'J9 - J20'!$A$3:$N$8,11,FALSE))</f>
        <v>0</v>
      </c>
      <c r="AQ43" s="14">
        <f>IF(ISERROR(VLOOKUP($I13,'J10 - J21'!$A$3:$N$8,2,FALSE))=TRUE,VLOOKUP($I13,'J10 - J21'!$D$3:$N$8,9,FALSE),VLOOKUP($I13,'J10 - J21'!$A$3:$N$8,11,FALSE))</f>
        <v>1</v>
      </c>
      <c r="AR43" s="14">
        <f>IF(ISERROR(VLOOKUP($I13,'J11 - J22'!$A$3:$N$8,2,FALSE))=TRUE,VLOOKUP($I13,'J11 - J22'!$D$3:$N$8,9,FALSE),VLOOKUP($I13,'J11 - J22'!$A$3:$N$8,11,FALSE))</f>
        <v>0</v>
      </c>
      <c r="AS43" s="14">
        <f>IF(ISERROR(VLOOKUP($I13,'J1 - J12'!$A$12:$N$17,2,FALSE))=TRUE,VLOOKUP($I13,'J1 - J12'!$D$12:$N$17,9,FALSE),VLOOKUP($I13,'J1 - J12'!$A$12:$N$17,11,FALSE))</f>
        <v>1</v>
      </c>
      <c r="AT43" s="14">
        <f>IF(ISERROR(VLOOKUP($I13,'J2 - J13'!$A$12:$N$17,2,FALSE))=TRUE,VLOOKUP($I13,'J2 - J13'!$D$12:$N$17,9,FALSE),VLOOKUP($I13,'J2 - J13'!$A$12:$N$17,11,FALSE))</f>
        <v>0</v>
      </c>
      <c r="AU43" s="14">
        <f>IF(ISERROR(VLOOKUP($I13,'J3 - J14'!$A$12:$N$17,2,FALSE))=TRUE,VLOOKUP($I13,'J3 - J14'!$D$12:$N$17,9,FALSE),VLOOKUP($I13,'J3 - J14'!$A$12:$N$17,11,FALSE))</f>
        <v>0</v>
      </c>
      <c r="AV43" s="14">
        <f>IF(ISERROR(VLOOKUP($I13,'J4 - J15'!$A$12:$N$17,2,FALSE))=TRUE,VLOOKUP($I13,'J4 - J15'!$D$12:$N$17,9,FALSE),VLOOKUP($I13,'J4 - J15'!$A$12:$N$17,11,FALSE))</f>
        <v>1</v>
      </c>
      <c r="AW43" s="14">
        <f>IF(ISERROR(VLOOKUP($I13,'J5 - J16'!$A$12:$N$17,2,FALSE))=TRUE,VLOOKUP($I13,'J5 - J16'!$D$12:$N$17,9,FALSE),VLOOKUP($I13,'J5 - J16'!$A$12:$N$17,11,FALSE))</f>
        <v>0</v>
      </c>
      <c r="AX43" s="14">
        <f>IF(ISERROR(VLOOKUP($I13,'J6 - J17'!$A$12:$N$17,2,FALSE))=TRUE,VLOOKUP($I13,'J6 - J17'!$D$12:$N$17,9,FALSE),VLOOKUP($I13,'J6 - J17'!$A$12:$N$17,11,FALSE))</f>
        <v>1</v>
      </c>
      <c r="AY43" s="14">
        <f>IF(ISERROR(VLOOKUP($I13,'J7 - J18'!$A$12:$N$17,2,FALSE))=TRUE,VLOOKUP($I13,'J7 - J18'!$D$12:$N$17,9,FALSE),VLOOKUP($I13,'J7 - J18'!$A$12:$N$17,11,FALSE))</f>
        <v>0</v>
      </c>
      <c r="AZ43" s="14">
        <f>IF(ISERROR(VLOOKUP($I13,'J8 - J19'!$A$12:$N$17,2,FALSE))=TRUE,VLOOKUP($I13,'J8 - J19'!$D$12:$N$17,9,FALSE),VLOOKUP($I13,'J8 - J19'!$A$12:$N$17,11,FALSE))</f>
        <v>1</v>
      </c>
      <c r="BA43" s="14">
        <f>IF(ISERROR(VLOOKUP($I13,'J9 - J20'!$A$12:$N$17,2,FALSE))=TRUE,VLOOKUP($I13,'J9 - J20'!$D$12:$N$17,9,FALSE),VLOOKUP($I13,'J9 - J20'!$A$12:$N$17,11,FALSE))</f>
        <v>1</v>
      </c>
      <c r="BB43" s="14">
        <f>IF(ISERROR(VLOOKUP($I13,'J10 - J21'!$A$12:$N$17,2,FALSE))=TRUE,VLOOKUP($I13,'J10 - J21'!$D$12:$N$17,9,FALSE),VLOOKUP($I13,'J10 - J21'!$A$12:$N$17,11,FALSE))</f>
        <v>0</v>
      </c>
      <c r="BC43" s="14">
        <f>IF(ISERROR(VLOOKUP($I13,'J11 - J22'!$A$12:$N$17,2,FALSE))=TRUE,VLOOKUP($I13,'J11 - J22'!$D$12:$N$17,9,FALSE),VLOOKUP($I13,'J11 - J22'!$A$12:$N$17,11,FALSE))</f>
        <v>0</v>
      </c>
    </row>
    <row r="44" spans="22:55" s="1" customFormat="1" ht="15">
      <c r="V44" s="3"/>
      <c r="AH44" s="14">
        <f>IF(ISERROR(VLOOKUP($I14,'J1 - J12'!$A$3:$N$8,2,FALSE))=TRUE,VLOOKUP($I14,'J1 - J12'!$D$3:$N$8,9,FALSE),VLOOKUP($I14,'J1 - J12'!$A$3:$N$8,11,FALSE))</f>
        <v>0</v>
      </c>
      <c r="AI44" s="14">
        <f>IF(ISERROR(VLOOKUP($I14,'J2 - J13'!$A$3:$N$8,2,FALSE))=TRUE,VLOOKUP($I14,'J2 - J13'!$D$3:$N$8,9,FALSE),VLOOKUP($I14,'J2 - J13'!$A$3:$N$8,11,FALSE))</f>
        <v>1</v>
      </c>
      <c r="AJ44" s="14">
        <f>IF(ISERROR(VLOOKUP($I14,'J3 - J14'!$A$3:$N$8,2,FALSE))=TRUE,VLOOKUP($I14,'J3 - J14'!$D$3:$N$8,9,FALSE),VLOOKUP($I14,'J3 - J14'!$A$3:$N$8,11,FALSE))</f>
        <v>0</v>
      </c>
      <c r="AK44" s="14">
        <f>IF(ISERROR(VLOOKUP($I14,'J4 - J15'!$A$3:$N$8,2,FALSE))=TRUE,VLOOKUP($I14,'J4 - J15'!$D$3:$N$8,9,FALSE),VLOOKUP($I14,'J4 - J15'!$A$3:$N$8,11,FALSE))</f>
        <v>0</v>
      </c>
      <c r="AL44" s="14">
        <f>IF(ISERROR(VLOOKUP($I14,'J5 - J16'!$A$3:$N$8,2,FALSE))=TRUE,VLOOKUP($I14,'J5 - J16'!$D$3:$N$8,9,FALSE),VLOOKUP($I14,'J5 - J16'!$A$3:$N$8,11,FALSE))</f>
        <v>1</v>
      </c>
      <c r="AM44" s="14">
        <f>IF(ISERROR(VLOOKUP($I14,'J6 - J17'!$A$3:$N$8,2,FALSE))=TRUE,VLOOKUP($I14,'J6 - J17'!$D$3:$N$8,9,FALSE),VLOOKUP($I14,'J6 - J17'!$A$3:$N$8,11,FALSE))</f>
        <v>0</v>
      </c>
      <c r="AN44" s="14">
        <f>IF(ISERROR(VLOOKUP($I14,'J7 - J18'!$A$3:$N$8,2,FALSE))=TRUE,VLOOKUP($I14,'J7 - J18'!$D$3:$N$8,9,FALSE),VLOOKUP($I14,'J7 - J18'!$A$3:$N$8,11,FALSE))</f>
        <v>0</v>
      </c>
      <c r="AO44" s="14">
        <f>IF(ISERROR(VLOOKUP($I14,'J8 - J19'!$A$3:$N$8,2,FALSE))=TRUE,VLOOKUP($I14,'J8 - J19'!$D$3:$N$8,9,FALSE),VLOOKUP($I14,'J8 - J19'!$A$3:$N$8,11,FALSE))</f>
        <v>1</v>
      </c>
      <c r="AP44" s="14">
        <f>IF(ISERROR(VLOOKUP($I14,'J9 - J20'!$A$3:$N$8,2,FALSE))=TRUE,VLOOKUP($I14,'J9 - J20'!$D$3:$N$8,9,FALSE),VLOOKUP($I14,'J9 - J20'!$A$3:$N$8,11,FALSE))</f>
        <v>0</v>
      </c>
      <c r="AQ44" s="14">
        <f>IF(ISERROR(VLOOKUP($I14,'J10 - J21'!$A$3:$N$8,2,FALSE))=TRUE,VLOOKUP($I14,'J10 - J21'!$D$3:$N$8,9,FALSE),VLOOKUP($I14,'J10 - J21'!$A$3:$N$8,11,FALSE))</f>
        <v>1</v>
      </c>
      <c r="AR44" s="14">
        <f>IF(ISERROR(VLOOKUP($I14,'J11 - J22'!$A$3:$N$8,2,FALSE))=TRUE,VLOOKUP($I14,'J11 - J22'!$D$3:$N$8,9,FALSE),VLOOKUP($I14,'J11 - J22'!$A$3:$N$8,11,FALSE))</f>
        <v>1</v>
      </c>
      <c r="AS44" s="14">
        <f>IF(ISERROR(VLOOKUP($I14,'J1 - J12'!$A$12:$N$17,2,FALSE))=TRUE,VLOOKUP($I14,'J1 - J12'!$D$12:$N$17,9,FALSE),VLOOKUP($I14,'J1 - J12'!$A$12:$N$17,11,FALSE))</f>
        <v>0</v>
      </c>
      <c r="AT44" s="14">
        <f>IF(ISERROR(VLOOKUP($I14,'J2 - J13'!$A$12:$N$17,2,FALSE))=TRUE,VLOOKUP($I14,'J2 - J13'!$D$12:$N$17,9,FALSE),VLOOKUP($I14,'J2 - J13'!$A$12:$N$17,11,FALSE))</f>
        <v>1</v>
      </c>
      <c r="AU44" s="14">
        <f>IF(ISERROR(VLOOKUP($I14,'J3 - J14'!$A$12:$N$17,2,FALSE))=TRUE,VLOOKUP($I14,'J3 - J14'!$D$12:$N$17,9,FALSE),VLOOKUP($I14,'J3 - J14'!$A$12:$N$17,11,FALSE))</f>
        <v>1</v>
      </c>
      <c r="AV44" s="14">
        <f>IF(ISERROR(VLOOKUP($I14,'J4 - J15'!$A$12:$N$17,2,FALSE))=TRUE,VLOOKUP($I14,'J4 - J15'!$D$12:$N$17,9,FALSE),VLOOKUP($I14,'J4 - J15'!$A$12:$N$17,11,FALSE))</f>
        <v>0</v>
      </c>
      <c r="AW44" s="14">
        <f>IF(ISERROR(VLOOKUP($I14,'J5 - J16'!$A$12:$N$17,2,FALSE))=TRUE,VLOOKUP($I14,'J5 - J16'!$D$12:$N$17,9,FALSE),VLOOKUP($I14,'J5 - J16'!$A$12:$N$17,11,FALSE))</f>
        <v>1</v>
      </c>
      <c r="AX44" s="14">
        <f>IF(ISERROR(VLOOKUP($I14,'J6 - J17'!$A$12:$N$17,2,FALSE))=TRUE,VLOOKUP($I14,'J6 - J17'!$D$12:$N$17,9,FALSE),VLOOKUP($I14,'J6 - J17'!$A$12:$N$17,11,FALSE))</f>
        <v>1</v>
      </c>
      <c r="AY44" s="14">
        <f>IF(ISERROR(VLOOKUP($I14,'J7 - J18'!$A$12:$N$17,2,FALSE))=TRUE,VLOOKUP($I14,'J7 - J18'!$D$12:$N$17,9,FALSE),VLOOKUP($I14,'J7 - J18'!$A$12:$N$17,11,FALSE))</f>
        <v>0</v>
      </c>
      <c r="AZ44" s="14">
        <f>IF(ISERROR(VLOOKUP($I14,'J8 - J19'!$A$12:$N$17,2,FALSE))=TRUE,VLOOKUP($I14,'J8 - J19'!$D$12:$N$17,9,FALSE),VLOOKUP($I14,'J8 - J19'!$A$12:$N$17,11,FALSE))</f>
        <v>0</v>
      </c>
      <c r="BA44" s="14">
        <f>IF(ISERROR(VLOOKUP($I14,'J9 - J20'!$A$12:$N$17,2,FALSE))=TRUE,VLOOKUP($I14,'J9 - J20'!$D$12:$N$17,9,FALSE),VLOOKUP($I14,'J9 - J20'!$A$12:$N$17,11,FALSE))</f>
        <v>0</v>
      </c>
      <c r="BB44" s="14">
        <f>IF(ISERROR(VLOOKUP($I14,'J10 - J21'!$A$12:$N$17,2,FALSE))=TRUE,VLOOKUP($I14,'J10 - J21'!$D$12:$N$17,9,FALSE),VLOOKUP($I14,'J10 - J21'!$A$12:$N$17,11,FALSE))</f>
        <v>0</v>
      </c>
      <c r="BC44" s="14">
        <f>IF(ISERROR(VLOOKUP($I14,'J11 - J22'!$A$12:$N$17,2,FALSE))=TRUE,VLOOKUP($I14,'J11 - J22'!$D$12:$N$17,9,FALSE),VLOOKUP($I14,'J11 - J22'!$A$12:$N$17,11,FALSE))</f>
        <v>0</v>
      </c>
    </row>
    <row r="45" spans="22:55" s="1" customFormat="1" ht="15">
      <c r="V45" s="3"/>
      <c r="AH45" s="14">
        <f>IF(ISERROR(VLOOKUP($I15,'J1 - J12'!$A$3:$N$8,2,FALSE))=TRUE,VLOOKUP($I15,'J1 - J12'!$D$3:$N$8,9,FALSE),VLOOKUP($I15,'J1 - J12'!$A$3:$N$8,11,FALSE))</f>
        <v>0</v>
      </c>
      <c r="AI45" s="14">
        <f>IF(ISERROR(VLOOKUP($I15,'J2 - J13'!$A$3:$N$8,2,FALSE))=TRUE,VLOOKUP($I15,'J2 - J13'!$D$3:$N$8,9,FALSE),VLOOKUP($I15,'J2 - J13'!$A$3:$N$8,11,FALSE))</f>
        <v>0</v>
      </c>
      <c r="AJ45" s="14">
        <f>IF(ISERROR(VLOOKUP($I15,'J3 - J14'!$A$3:$N$8,2,FALSE))=TRUE,VLOOKUP($I15,'J3 - J14'!$D$3:$N$8,9,FALSE),VLOOKUP($I15,'J3 - J14'!$A$3:$N$8,11,FALSE))</f>
        <v>0</v>
      </c>
      <c r="AK45" s="14">
        <f>IF(ISERROR(VLOOKUP($I15,'J4 - J15'!$A$3:$N$8,2,FALSE))=TRUE,VLOOKUP($I15,'J4 - J15'!$D$3:$N$8,9,FALSE),VLOOKUP($I15,'J4 - J15'!$A$3:$N$8,11,FALSE))</f>
        <v>0</v>
      </c>
      <c r="AL45" s="14">
        <f>IF(ISERROR(VLOOKUP($I15,'J5 - J16'!$A$3:$N$8,2,FALSE))=TRUE,VLOOKUP($I15,'J5 - J16'!$D$3:$N$8,9,FALSE),VLOOKUP($I15,'J5 - J16'!$A$3:$N$8,11,FALSE))</f>
        <v>0</v>
      </c>
      <c r="AM45" s="14">
        <f>IF(ISERROR(VLOOKUP($I15,'J6 - J17'!$A$3:$N$8,2,FALSE))=TRUE,VLOOKUP($I15,'J6 - J17'!$D$3:$N$8,9,FALSE),VLOOKUP($I15,'J6 - J17'!$A$3:$N$8,11,FALSE))</f>
        <v>0</v>
      </c>
      <c r="AN45" s="14">
        <f>IF(ISERROR(VLOOKUP($I15,'J7 - J18'!$A$3:$N$8,2,FALSE))=TRUE,VLOOKUP($I15,'J7 - J18'!$D$3:$N$8,9,FALSE),VLOOKUP($I15,'J7 - J18'!$A$3:$N$8,11,FALSE))</f>
        <v>0</v>
      </c>
      <c r="AO45" s="14">
        <f>IF(ISERROR(VLOOKUP($I15,'J8 - J19'!$A$3:$N$8,2,FALSE))=TRUE,VLOOKUP($I15,'J8 - J19'!$D$3:$N$8,9,FALSE),VLOOKUP($I15,'J8 - J19'!$A$3:$N$8,11,FALSE))</f>
        <v>0</v>
      </c>
      <c r="AP45" s="14">
        <f>IF(ISERROR(VLOOKUP($I15,'J9 - J20'!$A$3:$N$8,2,FALSE))=TRUE,VLOOKUP($I15,'J9 - J20'!$D$3:$N$8,9,FALSE),VLOOKUP($I15,'J9 - J20'!$A$3:$N$8,11,FALSE))</f>
        <v>0</v>
      </c>
      <c r="AQ45" s="14">
        <f>IF(ISERROR(VLOOKUP($I15,'J10 - J21'!$A$3:$N$8,2,FALSE))=TRUE,VLOOKUP($I15,'J10 - J21'!$D$3:$N$8,9,FALSE),VLOOKUP($I15,'J10 - J21'!$A$3:$N$8,11,FALSE))</f>
        <v>0</v>
      </c>
      <c r="AR45" s="14">
        <f>IF(ISERROR(VLOOKUP($I15,'J11 - J22'!$A$3:$N$8,2,FALSE))=TRUE,VLOOKUP($I15,'J11 - J22'!$D$3:$N$8,9,FALSE),VLOOKUP($I15,'J11 - J22'!$A$3:$N$8,11,FALSE))</f>
        <v>1</v>
      </c>
      <c r="AS45" s="14">
        <f>IF(ISERROR(VLOOKUP($I15,'J1 - J12'!$A$12:$N$17,2,FALSE))=TRUE,VLOOKUP($I15,'J1 - J12'!$D$12:$N$17,9,FALSE),VLOOKUP($I15,'J1 - J12'!$A$12:$N$17,11,FALSE))</f>
        <v>0</v>
      </c>
      <c r="AT45" s="14">
        <f>IF(ISERROR(VLOOKUP($I15,'J2 - J13'!$A$12:$N$17,2,FALSE))=TRUE,VLOOKUP($I15,'J2 - J13'!$D$12:$N$17,9,FALSE),VLOOKUP($I15,'J2 - J13'!$A$12:$N$17,11,FALSE))</f>
        <v>0</v>
      </c>
      <c r="AU45" s="14">
        <f>IF(ISERROR(VLOOKUP($I15,'J3 - J14'!$A$12:$N$17,2,FALSE))=TRUE,VLOOKUP($I15,'J3 - J14'!$D$12:$N$17,9,FALSE),VLOOKUP($I15,'J3 - J14'!$A$12:$N$17,11,FALSE))</f>
        <v>0</v>
      </c>
      <c r="AV45" s="14">
        <f>IF(ISERROR(VLOOKUP($I15,'J4 - J15'!$A$12:$N$17,2,FALSE))=TRUE,VLOOKUP($I15,'J4 - J15'!$D$12:$N$17,9,FALSE),VLOOKUP($I15,'J4 - J15'!$A$12:$N$17,11,FALSE))</f>
        <v>0</v>
      </c>
      <c r="AW45" s="14">
        <f>IF(ISERROR(VLOOKUP($I15,'J5 - J16'!$A$12:$N$17,2,FALSE))=TRUE,VLOOKUP($I15,'J5 - J16'!$D$12:$N$17,9,FALSE),VLOOKUP($I15,'J5 - J16'!$A$12:$N$17,11,FALSE))</f>
        <v>1</v>
      </c>
      <c r="AX45" s="14">
        <f>IF(ISERROR(VLOOKUP($I15,'J6 - J17'!$A$12:$N$17,2,FALSE))=TRUE,VLOOKUP($I15,'J6 - J17'!$D$12:$N$17,9,FALSE),VLOOKUP($I15,'J6 - J17'!$A$12:$N$17,11,FALSE))</f>
        <v>0</v>
      </c>
      <c r="AY45" s="14">
        <f>IF(ISERROR(VLOOKUP($I15,'J7 - J18'!$A$12:$N$17,2,FALSE))=TRUE,VLOOKUP($I15,'J7 - J18'!$D$12:$N$17,9,FALSE),VLOOKUP($I15,'J7 - J18'!$A$12:$N$17,11,FALSE))</f>
        <v>0</v>
      </c>
      <c r="AZ45" s="14">
        <f>IF(ISERROR(VLOOKUP($I15,'J8 - J19'!$A$12:$N$17,2,FALSE))=TRUE,VLOOKUP($I15,'J8 - J19'!$D$12:$N$17,9,FALSE),VLOOKUP($I15,'J8 - J19'!$A$12:$N$17,11,FALSE))</f>
        <v>1</v>
      </c>
      <c r="BA45" s="14">
        <f>IF(ISERROR(VLOOKUP($I15,'J9 - J20'!$A$12:$N$17,2,FALSE))=TRUE,VLOOKUP($I15,'J9 - J20'!$D$12:$N$17,9,FALSE),VLOOKUP($I15,'J9 - J20'!$A$12:$N$17,11,FALSE))</f>
        <v>0</v>
      </c>
      <c r="BB45" s="14">
        <f>IF(ISERROR(VLOOKUP($I15,'J10 - J21'!$A$12:$N$17,2,FALSE))=TRUE,VLOOKUP($I15,'J10 - J21'!$D$12:$N$17,9,FALSE),VLOOKUP($I15,'J10 - J21'!$A$12:$N$17,11,FALSE))</f>
        <v>1</v>
      </c>
      <c r="BC45" s="14">
        <f>IF(ISERROR(VLOOKUP($I15,'J11 - J22'!$A$12:$N$17,2,FALSE))=TRUE,VLOOKUP($I15,'J11 - J22'!$D$12:$N$17,9,FALSE),VLOOKUP($I15,'J11 - J22'!$A$12:$N$17,11,FALSE))</f>
        <v>0</v>
      </c>
    </row>
    <row r="46" s="1" customFormat="1" ht="15">
      <c r="V46" s="3"/>
    </row>
    <row r="47" spans="22:55" s="1" customFormat="1" ht="15">
      <c r="V47" s="3"/>
      <c r="AH47" s="4" t="s">
        <v>48</v>
      </c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</row>
    <row r="48" spans="22:55" s="1" customFormat="1" ht="15">
      <c r="V48" s="3"/>
      <c r="AH48" s="4" t="s">
        <v>26</v>
      </c>
      <c r="AI48" s="4" t="s">
        <v>27</v>
      </c>
      <c r="AJ48" s="4" t="s">
        <v>28</v>
      </c>
      <c r="AK48" s="4" t="s">
        <v>29</v>
      </c>
      <c r="AL48" s="4" t="s">
        <v>30</v>
      </c>
      <c r="AM48" s="4" t="s">
        <v>31</v>
      </c>
      <c r="AN48" s="4" t="s">
        <v>32</v>
      </c>
      <c r="AO48" s="4" t="s">
        <v>33</v>
      </c>
      <c r="AP48" s="4" t="s">
        <v>34</v>
      </c>
      <c r="AQ48" s="4" t="s">
        <v>35</v>
      </c>
      <c r="AR48" s="4" t="s">
        <v>36</v>
      </c>
      <c r="AS48" s="4" t="s">
        <v>37</v>
      </c>
      <c r="AT48" s="4" t="s">
        <v>38</v>
      </c>
      <c r="AU48" s="4" t="s">
        <v>39</v>
      </c>
      <c r="AV48" s="4" t="s">
        <v>40</v>
      </c>
      <c r="AW48" s="4" t="s">
        <v>41</v>
      </c>
      <c r="AX48" s="4" t="s">
        <v>42</v>
      </c>
      <c r="AY48" s="4" t="s">
        <v>43</v>
      </c>
      <c r="AZ48" s="4" t="s">
        <v>44</v>
      </c>
      <c r="BA48" s="4" t="s">
        <v>45</v>
      </c>
      <c r="BB48" s="4" t="s">
        <v>46</v>
      </c>
      <c r="BC48" s="4" t="s">
        <v>47</v>
      </c>
    </row>
    <row r="49" spans="22:55" s="1" customFormat="1" ht="15">
      <c r="V49" s="3"/>
      <c r="AH49" s="7">
        <f>IF(ISERROR(VLOOKUP($I4,'J1 - J12'!$A$3:$N$8,2,FALSE))=TRUE,VLOOKUP($I4,'J1 - J12'!$D$3:$N$8,11,FALSE),VLOOKUP($I4,'J1 - J12'!$A$3:$N$8,13,FALSE))</f>
        <v>2</v>
      </c>
      <c r="AI49" s="7">
        <f>IF(ISERROR(VLOOKUP($I4,'J2 - J13'!$A$3:$N$8,2,FALSE))=TRUE,VLOOKUP($I4,'J2 - J13'!$D$3:$N$8,11,FALSE),VLOOKUP($I4,'J2 - J13'!$A$3:$N$8,13,FALSE))</f>
        <v>2</v>
      </c>
      <c r="AJ49" s="7">
        <f>IF(ISERROR(VLOOKUP($I4,'J3 - J14'!$A$3:$N$8,2,FALSE))=TRUE,VLOOKUP($I4,'J3 - J14'!$D$3:$N$8,11,FALSE),VLOOKUP($I4,'J3 - J14'!$A$3:$N$8,13,FALSE))</f>
        <v>0</v>
      </c>
      <c r="AK49" s="7">
        <f>IF(ISERROR(VLOOKUP($I4,'J4 - J15'!$A$3:$N$8,2,FALSE))=TRUE,VLOOKUP($I4,'J4 - J15'!$D$3:$N$8,11,FALSE),VLOOKUP($I4,'J4 - J15'!$A$3:$N$8,13,FALSE))</f>
        <v>2</v>
      </c>
      <c r="AL49" s="7">
        <f>IF(ISERROR(VLOOKUP($I4,'J5 - J16'!$A$3:$N$8,2,FALSE))=TRUE,VLOOKUP($I4,'J5 - J16'!$D$3:$N$8,11,FALSE),VLOOKUP($I4,'J5 - J16'!$A$3:$N$8,13,FALSE))</f>
        <v>2</v>
      </c>
      <c r="AM49" s="7">
        <f>IF(ISERROR(VLOOKUP($I4,'J6 - J17'!$A$3:$N$8,2,FALSE))=TRUE,VLOOKUP($I4,'J6 - J17'!$D$3:$N$8,11,FALSE),VLOOKUP($I4,'J6 - J17'!$A$3:$N$8,13,FALSE))</f>
        <v>2</v>
      </c>
      <c r="AN49" s="7">
        <f>IF(ISERROR(VLOOKUP($I4,'J7 - J18'!$A$3:$N$8,2,FALSE))=TRUE,VLOOKUP($I4,'J7 - J18'!$D$3:$N$8,11,FALSE),VLOOKUP($I4,'J7 - J18'!$A$3:$N$8,13,FALSE))</f>
        <v>2</v>
      </c>
      <c r="AO49" s="7">
        <f>IF(ISERROR(VLOOKUP($I4,'J8 - J19'!$A$3:$N$8,2,FALSE))=TRUE,VLOOKUP($I4,'J8 - J19'!$D$3:$N$8,11,FALSE),VLOOKUP($I4,'J8 - J19'!$A$3:$N$8,13,FALSE))</f>
        <v>1</v>
      </c>
      <c r="AP49" s="7">
        <f>IF(ISERROR(VLOOKUP($I4,'J9 - J20'!$A$3:$N$8,2,FALSE))=TRUE,VLOOKUP($I4,'J9 - J20'!$D$3:$N$8,11,FALSE),VLOOKUP($I4,'J9 - J20'!$A$3:$N$8,13,FALSE))</f>
        <v>1</v>
      </c>
      <c r="AQ49" s="7">
        <f>IF(ISERROR(VLOOKUP($I4,'J10 - J21'!$A$3:$N$8,2,FALSE))=TRUE,VLOOKUP($I4,'J10 - J21'!$D$3:$N$8,11,FALSE),VLOOKUP($I4,'J10 - J21'!$A$3:$N$8,13,FALSE))</f>
        <v>1</v>
      </c>
      <c r="AR49" s="7">
        <f>IF(ISERROR(VLOOKUP($I4,'J11 - J22'!$A$3:$N$8,2,FALSE))=TRUE,VLOOKUP($I4,'J11 - J22'!$D$3:$N$8,11,FALSE),VLOOKUP($I4,'J11 - J22'!$A$3:$N$8,13,FALSE))</f>
        <v>1</v>
      </c>
      <c r="AS49" s="7">
        <f>IF(ISERROR(VLOOKUP($I4,'J1 - J12'!$A$12:$N$17,2,FALSE))=TRUE,VLOOKUP($I4,'J1 - J12'!$D$12:$N$17,11,FALSE),VLOOKUP($I4,'J1 - J12'!$A$12:$N$17,13,FALSE))</f>
        <v>0</v>
      </c>
      <c r="AT49" s="7">
        <f>IF(ISERROR(VLOOKUP($I4,'J2 - J13'!$A$12:$N$17,2,FALSE))=TRUE,VLOOKUP($I4,'J2 - J13'!$D$12:$N$17,11,FALSE),VLOOKUP($I4,'J2 - J13'!$A$12:$N$17,13,FALSE))</f>
        <v>4</v>
      </c>
      <c r="AU49" s="7">
        <f>IF(ISERROR(VLOOKUP($I4,'J3 - J14'!$A$12:$N$17,2,FALSE))=TRUE,VLOOKUP($I4,'J3 - J14'!$D$12:$N$17,11,FALSE),VLOOKUP($I4,'J3 - J14'!$A$12:$N$17,13,FALSE))</f>
        <v>1</v>
      </c>
      <c r="AV49" s="7">
        <f>IF(ISERROR(VLOOKUP($I4,'J4 - J15'!$A$12:$N$17,2,FALSE))=TRUE,VLOOKUP($I4,'J4 - J15'!$D$12:$N$17,11,FALSE),VLOOKUP($I4,'J4 - J15'!$A$12:$N$17,13,FALSE))</f>
        <v>0</v>
      </c>
      <c r="AW49" s="7">
        <f>IF(ISERROR(VLOOKUP($I4,'J5 - J16'!$A$12:$N$17,2,FALSE))=TRUE,VLOOKUP($I4,'J5 - J16'!$D$12:$N$17,11,FALSE),VLOOKUP($I4,'J5 - J16'!$A$12:$N$17,13,FALSE))</f>
        <v>2</v>
      </c>
      <c r="AX49" s="7">
        <f>IF(ISERROR(VLOOKUP($I4,'J6 - J17'!$A$12:$N$17,2,FALSE))=TRUE,VLOOKUP($I4,'J6 - J17'!$D$12:$N$17,11,FALSE),VLOOKUP($I4,'J6 - J17'!$A$12:$N$17,13,FALSE))</f>
        <v>2</v>
      </c>
      <c r="AY49" s="7">
        <f>IF(ISERROR(VLOOKUP($I4,'J7 - J18'!$A$12:$N$17,2,FALSE))=TRUE,VLOOKUP($I4,'J7 - J18'!$D$12:$N$17,11,FALSE),VLOOKUP($I4,'J7 - J18'!$A$12:$N$17,13,FALSE))</f>
        <v>2</v>
      </c>
      <c r="AZ49" s="7">
        <f>IF(ISERROR(VLOOKUP($I4,'J8 - J19'!$A$12:$N$17,2,FALSE))=TRUE,VLOOKUP($I4,'J8 - J19'!$D$12:$N$17,11,FALSE),VLOOKUP($I4,'J8 - J19'!$A$12:$N$17,13,FALSE))</f>
        <v>2</v>
      </c>
      <c r="BA49" s="7">
        <f>IF(ISERROR(VLOOKUP($I4,'J9 - J20'!$A$12:$N$17,2,FALSE))=TRUE,VLOOKUP($I4,'J9 - J20'!$D$12:$N$17,11,FALSE),VLOOKUP($I4,'J9 - J20'!$A$12:$N$17,13,FALSE))</f>
        <v>5</v>
      </c>
      <c r="BB49" s="7">
        <f>IF(ISERROR(VLOOKUP($I4,'J10 - J21'!$A$12:$N$17,2,FALSE))=TRUE,VLOOKUP($I4,'J10 - J21'!$D$12:$N$17,11,FALSE),VLOOKUP($I4,'J10 - J21'!$A$12:$N$17,13,FALSE))</f>
        <v>2</v>
      </c>
      <c r="BC49" s="7">
        <f>IF(ISERROR(VLOOKUP($I4,'J11 - J22'!$A$12:$N$17,2,FALSE))=TRUE,VLOOKUP($I4,'J11 - J22'!$D$12:$N$17,11,FALSE),VLOOKUP($I4,'J11 - J22'!$A$12:$N$17,13,FALSE))</f>
        <v>3</v>
      </c>
    </row>
    <row r="50" spans="22:55" s="1" customFormat="1" ht="15">
      <c r="V50" s="3"/>
      <c r="AH50" s="7">
        <f>IF(ISERROR(VLOOKUP($I5,'J1 - J12'!$A$3:$N$8,2,FALSE))=TRUE,VLOOKUP($I5,'J1 - J12'!$D$3:$N$8,11,FALSE),VLOOKUP($I5,'J1 - J12'!$A$3:$N$8,13,FALSE))</f>
        <v>5</v>
      </c>
      <c r="AI50" s="7">
        <f>IF(ISERROR(VLOOKUP($I5,'J2 - J13'!$A$3:$N$8,2,FALSE))=TRUE,VLOOKUP($I5,'J2 - J13'!$D$3:$N$8,11,FALSE),VLOOKUP($I5,'J2 - J13'!$A$3:$N$8,13,FALSE))</f>
        <v>1</v>
      </c>
      <c r="AJ50" s="7">
        <f>IF(ISERROR(VLOOKUP($I5,'J3 - J14'!$A$3:$N$8,2,FALSE))=TRUE,VLOOKUP($I5,'J3 - J14'!$D$3:$N$8,11,FALSE),VLOOKUP($I5,'J3 - J14'!$A$3:$N$8,13,FALSE))</f>
        <v>2</v>
      </c>
      <c r="AK50" s="7">
        <f>IF(ISERROR(VLOOKUP($I5,'J4 - J15'!$A$3:$N$8,2,FALSE))=TRUE,VLOOKUP($I5,'J4 - J15'!$D$3:$N$8,11,FALSE),VLOOKUP($I5,'J4 - J15'!$A$3:$N$8,13,FALSE))</f>
        <v>4</v>
      </c>
      <c r="AL50" s="7">
        <f>IF(ISERROR(VLOOKUP($I5,'J5 - J16'!$A$3:$N$8,2,FALSE))=TRUE,VLOOKUP($I5,'J5 - J16'!$D$3:$N$8,11,FALSE),VLOOKUP($I5,'J5 - J16'!$A$3:$N$8,13,FALSE))</f>
        <v>4</v>
      </c>
      <c r="AM50" s="7">
        <f>IF(ISERROR(VLOOKUP($I5,'J6 - J17'!$A$3:$N$8,2,FALSE))=TRUE,VLOOKUP($I5,'J6 - J17'!$D$3:$N$8,11,FALSE),VLOOKUP($I5,'J6 - J17'!$A$3:$N$8,13,FALSE))</f>
        <v>0</v>
      </c>
      <c r="AN50" s="7">
        <f>IF(ISERROR(VLOOKUP($I5,'J7 - J18'!$A$3:$N$8,2,FALSE))=TRUE,VLOOKUP($I5,'J7 - J18'!$D$3:$N$8,11,FALSE),VLOOKUP($I5,'J7 - J18'!$A$3:$N$8,13,FALSE))</f>
        <v>5</v>
      </c>
      <c r="AO50" s="7">
        <f>IF(ISERROR(VLOOKUP($I5,'J8 - J19'!$A$3:$N$8,2,FALSE))=TRUE,VLOOKUP($I5,'J8 - J19'!$D$3:$N$8,11,FALSE),VLOOKUP($I5,'J8 - J19'!$A$3:$N$8,13,FALSE))</f>
        <v>3</v>
      </c>
      <c r="AP50" s="7">
        <f>IF(ISERROR(VLOOKUP($I5,'J9 - J20'!$A$3:$N$8,2,FALSE))=TRUE,VLOOKUP($I5,'J9 - J20'!$D$3:$N$8,11,FALSE),VLOOKUP($I5,'J9 - J20'!$A$3:$N$8,13,FALSE))</f>
        <v>2</v>
      </c>
      <c r="AQ50" s="7">
        <f>IF(ISERROR(VLOOKUP($I5,'J10 - J21'!$A$3:$N$8,2,FALSE))=TRUE,VLOOKUP($I5,'J10 - J21'!$D$3:$N$8,11,FALSE),VLOOKUP($I5,'J10 - J21'!$A$3:$N$8,13,FALSE))</f>
        <v>1</v>
      </c>
      <c r="AR50" s="7">
        <f>IF(ISERROR(VLOOKUP($I5,'J11 - J22'!$A$3:$N$8,2,FALSE))=TRUE,VLOOKUP($I5,'J11 - J22'!$D$3:$N$8,11,FALSE),VLOOKUP($I5,'J11 - J22'!$A$3:$N$8,13,FALSE))</f>
        <v>2</v>
      </c>
      <c r="AS50" s="7">
        <f>IF(ISERROR(VLOOKUP($I5,'J1 - J12'!$A$12:$N$17,2,FALSE))=TRUE,VLOOKUP($I5,'J1 - J12'!$D$12:$N$17,11,FALSE),VLOOKUP($I5,'J1 - J12'!$A$12:$N$17,13,FALSE))</f>
        <v>4</v>
      </c>
      <c r="AT50" s="7">
        <f>IF(ISERROR(VLOOKUP($I5,'J2 - J13'!$A$12:$N$17,2,FALSE))=TRUE,VLOOKUP($I5,'J2 - J13'!$D$12:$N$17,11,FALSE),VLOOKUP($I5,'J2 - J13'!$A$12:$N$17,13,FALSE))</f>
        <v>0</v>
      </c>
      <c r="AU50" s="7">
        <f>IF(ISERROR(VLOOKUP($I5,'J3 - J14'!$A$12:$N$17,2,FALSE))=TRUE,VLOOKUP($I5,'J3 - J14'!$D$12:$N$17,11,FALSE),VLOOKUP($I5,'J3 - J14'!$A$12:$N$17,13,FALSE))</f>
        <v>0</v>
      </c>
      <c r="AV50" s="7">
        <f>IF(ISERROR(VLOOKUP($I5,'J4 - J15'!$A$12:$N$17,2,FALSE))=TRUE,VLOOKUP($I5,'J4 - J15'!$D$12:$N$17,11,FALSE),VLOOKUP($I5,'J4 - J15'!$A$12:$N$17,13,FALSE))</f>
        <v>3</v>
      </c>
      <c r="AW50" s="7">
        <f>IF(ISERROR(VLOOKUP($I5,'J5 - J16'!$A$12:$N$17,2,FALSE))=TRUE,VLOOKUP($I5,'J5 - J16'!$D$12:$N$17,11,FALSE),VLOOKUP($I5,'J5 - J16'!$A$12:$N$17,13,FALSE))</f>
        <v>2</v>
      </c>
      <c r="AX50" s="7">
        <f>IF(ISERROR(VLOOKUP($I5,'J6 - J17'!$A$12:$N$17,2,FALSE))=TRUE,VLOOKUP($I5,'J6 - J17'!$D$12:$N$17,11,FALSE),VLOOKUP($I5,'J6 - J17'!$A$12:$N$17,13,FALSE))</f>
        <v>2</v>
      </c>
      <c r="AY50" s="7">
        <f>IF(ISERROR(VLOOKUP($I5,'J7 - J18'!$A$12:$N$17,2,FALSE))=TRUE,VLOOKUP($I5,'J7 - J18'!$D$12:$N$17,11,FALSE),VLOOKUP($I5,'J7 - J18'!$A$12:$N$17,13,FALSE))</f>
        <v>6</v>
      </c>
      <c r="AZ50" s="7">
        <f>IF(ISERROR(VLOOKUP($I5,'J8 - J19'!$A$12:$N$17,2,FALSE))=TRUE,VLOOKUP($I5,'J8 - J19'!$D$12:$N$17,11,FALSE),VLOOKUP($I5,'J8 - J19'!$A$12:$N$17,13,FALSE))</f>
        <v>2</v>
      </c>
      <c r="BA50" s="7">
        <f>IF(ISERROR(VLOOKUP($I5,'J9 - J20'!$A$12:$N$17,2,FALSE))=TRUE,VLOOKUP($I5,'J9 - J20'!$D$12:$N$17,11,FALSE),VLOOKUP($I5,'J9 - J20'!$A$12:$N$17,13,FALSE))</f>
        <v>0</v>
      </c>
      <c r="BB50" s="7">
        <f>IF(ISERROR(VLOOKUP($I5,'J10 - J21'!$A$12:$N$17,2,FALSE))=TRUE,VLOOKUP($I5,'J10 - J21'!$D$12:$N$17,11,FALSE),VLOOKUP($I5,'J10 - J21'!$A$12:$N$17,13,FALSE))</f>
        <v>2</v>
      </c>
      <c r="BC50" s="7">
        <f>IF(ISERROR(VLOOKUP($I5,'J11 - J22'!$A$12:$N$17,2,FALSE))=TRUE,VLOOKUP($I5,'J11 - J22'!$D$12:$N$17,11,FALSE),VLOOKUP($I5,'J11 - J22'!$A$12:$N$17,13,FALSE))</f>
        <v>1</v>
      </c>
    </row>
    <row r="51" spans="22:55" s="1" customFormat="1" ht="15">
      <c r="V51" s="3"/>
      <c r="AH51" s="7">
        <f>IF(ISERROR(VLOOKUP($I6,'J1 - J12'!$A$3:$N$8,2,FALSE))=TRUE,VLOOKUP($I6,'J1 - J12'!$D$3:$N$8,11,FALSE),VLOOKUP($I6,'J1 - J12'!$A$3:$N$8,13,FALSE))</f>
        <v>1</v>
      </c>
      <c r="AI51" s="7">
        <f>IF(ISERROR(VLOOKUP($I6,'J2 - J13'!$A$3:$N$8,2,FALSE))=TRUE,VLOOKUP($I6,'J2 - J13'!$D$3:$N$8,11,FALSE),VLOOKUP($I6,'J2 - J13'!$A$3:$N$8,13,FALSE))</f>
        <v>2</v>
      </c>
      <c r="AJ51" s="7">
        <f>IF(ISERROR(VLOOKUP($I6,'J3 - J14'!$A$3:$N$8,2,FALSE))=TRUE,VLOOKUP($I6,'J3 - J14'!$D$3:$N$8,11,FALSE),VLOOKUP($I6,'J3 - J14'!$A$3:$N$8,13,FALSE))</f>
        <v>2</v>
      </c>
      <c r="AK51" s="7">
        <f>IF(ISERROR(VLOOKUP($I6,'J4 - J15'!$A$3:$N$8,2,FALSE))=TRUE,VLOOKUP($I6,'J4 - J15'!$D$3:$N$8,11,FALSE),VLOOKUP($I6,'J4 - J15'!$A$3:$N$8,13,FALSE))</f>
        <v>5</v>
      </c>
      <c r="AL51" s="7">
        <f>IF(ISERROR(VLOOKUP($I6,'J5 - J16'!$A$3:$N$8,2,FALSE))=TRUE,VLOOKUP($I6,'J5 - J16'!$D$3:$N$8,11,FALSE),VLOOKUP($I6,'J5 - J16'!$A$3:$N$8,13,FALSE))</f>
        <v>0</v>
      </c>
      <c r="AM51" s="7">
        <f>IF(ISERROR(VLOOKUP($I6,'J6 - J17'!$A$3:$N$8,2,FALSE))=TRUE,VLOOKUP($I6,'J6 - J17'!$D$3:$N$8,11,FALSE),VLOOKUP($I6,'J6 - J17'!$A$3:$N$8,13,FALSE))</f>
        <v>1</v>
      </c>
      <c r="AN51" s="7">
        <f>IF(ISERROR(VLOOKUP($I6,'J7 - J18'!$A$3:$N$8,2,FALSE))=TRUE,VLOOKUP($I6,'J7 - J18'!$D$3:$N$8,11,FALSE),VLOOKUP($I6,'J7 - J18'!$A$3:$N$8,13,FALSE))</f>
        <v>3</v>
      </c>
      <c r="AO51" s="7">
        <f>IF(ISERROR(VLOOKUP($I6,'J8 - J19'!$A$3:$N$8,2,FALSE))=TRUE,VLOOKUP($I6,'J8 - J19'!$D$3:$N$8,11,FALSE),VLOOKUP($I6,'J8 - J19'!$A$3:$N$8,13,FALSE))</f>
        <v>2</v>
      </c>
      <c r="AP51" s="7">
        <f>IF(ISERROR(VLOOKUP($I6,'J9 - J20'!$A$3:$N$8,2,FALSE))=TRUE,VLOOKUP($I6,'J9 - J20'!$D$3:$N$8,11,FALSE),VLOOKUP($I6,'J9 - J20'!$A$3:$N$8,13,FALSE))</f>
        <v>2</v>
      </c>
      <c r="AQ51" s="7">
        <f>IF(ISERROR(VLOOKUP($I6,'J10 - J21'!$A$3:$N$8,2,FALSE))=TRUE,VLOOKUP($I6,'J10 - J21'!$D$3:$N$8,11,FALSE),VLOOKUP($I6,'J10 - J21'!$A$3:$N$8,13,FALSE))</f>
        <v>2</v>
      </c>
      <c r="AR51" s="7">
        <f>IF(ISERROR(VLOOKUP($I6,'J11 - J22'!$A$3:$N$8,2,FALSE))=TRUE,VLOOKUP($I6,'J11 - J22'!$D$3:$N$8,11,FALSE),VLOOKUP($I6,'J11 - J22'!$A$3:$N$8,13,FALSE))</f>
        <v>1</v>
      </c>
      <c r="AS51" s="7">
        <f>IF(ISERROR(VLOOKUP($I6,'J1 - J12'!$A$12:$N$17,2,FALSE))=TRUE,VLOOKUP($I6,'J1 - J12'!$D$12:$N$17,11,FALSE),VLOOKUP($I6,'J1 - J12'!$A$12:$N$17,13,FALSE))</f>
        <v>3</v>
      </c>
      <c r="AT51" s="7">
        <f>IF(ISERROR(VLOOKUP($I6,'J2 - J13'!$A$12:$N$17,2,FALSE))=TRUE,VLOOKUP($I6,'J2 - J13'!$D$12:$N$17,11,FALSE),VLOOKUP($I6,'J2 - J13'!$A$12:$N$17,13,FALSE))</f>
        <v>1</v>
      </c>
      <c r="AU51" s="7">
        <f>IF(ISERROR(VLOOKUP($I6,'J3 - J14'!$A$12:$N$17,2,FALSE))=TRUE,VLOOKUP($I6,'J3 - J14'!$D$12:$N$17,11,FALSE),VLOOKUP($I6,'J3 - J14'!$A$12:$N$17,13,FALSE))</f>
        <v>1</v>
      </c>
      <c r="AV51" s="7">
        <f>IF(ISERROR(VLOOKUP($I6,'J4 - J15'!$A$12:$N$17,2,FALSE))=TRUE,VLOOKUP($I6,'J4 - J15'!$D$12:$N$17,11,FALSE),VLOOKUP($I6,'J4 - J15'!$A$12:$N$17,13,FALSE))</f>
        <v>1</v>
      </c>
      <c r="AW51" s="7">
        <f>IF(ISERROR(VLOOKUP($I6,'J5 - J16'!$A$12:$N$17,2,FALSE))=TRUE,VLOOKUP($I6,'J5 - J16'!$D$12:$N$17,11,FALSE),VLOOKUP($I6,'J5 - J16'!$A$12:$N$17,13,FALSE))</f>
        <v>1</v>
      </c>
      <c r="AX51" s="7">
        <f>IF(ISERROR(VLOOKUP($I6,'J6 - J17'!$A$12:$N$17,2,FALSE))=TRUE,VLOOKUP($I6,'J6 - J17'!$D$12:$N$17,11,FALSE),VLOOKUP($I6,'J6 - J17'!$A$12:$N$17,13,FALSE))</f>
        <v>4</v>
      </c>
      <c r="AY51" s="7">
        <f>IF(ISERROR(VLOOKUP($I6,'J7 - J18'!$A$12:$N$17,2,FALSE))=TRUE,VLOOKUP($I6,'J7 - J18'!$D$12:$N$17,11,FALSE),VLOOKUP($I6,'J7 - J18'!$A$12:$N$17,13,FALSE))</f>
        <v>2</v>
      </c>
      <c r="AZ51" s="7">
        <f>IF(ISERROR(VLOOKUP($I6,'J8 - J19'!$A$12:$N$17,2,FALSE))=TRUE,VLOOKUP($I6,'J8 - J19'!$D$12:$N$17,11,FALSE),VLOOKUP($I6,'J8 - J19'!$A$12:$N$17,13,FALSE))</f>
        <v>2</v>
      </c>
      <c r="BA51" s="7">
        <f>IF(ISERROR(VLOOKUP($I6,'J9 - J20'!$A$12:$N$17,2,FALSE))=TRUE,VLOOKUP($I6,'J9 - J20'!$D$12:$N$17,11,FALSE),VLOOKUP($I6,'J9 - J20'!$A$12:$N$17,13,FALSE))</f>
        <v>1</v>
      </c>
      <c r="BB51" s="7">
        <f>IF(ISERROR(VLOOKUP($I6,'J10 - J21'!$A$12:$N$17,2,FALSE))=TRUE,VLOOKUP($I6,'J10 - J21'!$D$12:$N$17,11,FALSE),VLOOKUP($I6,'J10 - J21'!$A$12:$N$17,13,FALSE))</f>
        <v>0</v>
      </c>
      <c r="BC51" s="7">
        <f>IF(ISERROR(VLOOKUP($I6,'J11 - J22'!$A$12:$N$17,2,FALSE))=TRUE,VLOOKUP($I6,'J11 - J22'!$D$12:$N$17,11,FALSE),VLOOKUP($I6,'J11 - J22'!$A$12:$N$17,13,FALSE))</f>
        <v>2</v>
      </c>
    </row>
    <row r="52" spans="22:55" s="1" customFormat="1" ht="15">
      <c r="V52" s="3"/>
      <c r="AH52" s="7">
        <f>IF(ISERROR(VLOOKUP($I7,'J1 - J12'!$A$3:$N$8,2,FALSE))=TRUE,VLOOKUP($I7,'J1 - J12'!$D$3:$N$8,11,FALSE),VLOOKUP($I7,'J1 - J12'!$A$3:$N$8,13,FALSE))</f>
        <v>0</v>
      </c>
      <c r="AI52" s="7">
        <f>IF(ISERROR(VLOOKUP($I7,'J2 - J13'!$A$3:$N$8,2,FALSE))=TRUE,VLOOKUP($I7,'J2 - J13'!$D$3:$N$8,11,FALSE),VLOOKUP($I7,'J2 - J13'!$A$3:$N$8,13,FALSE))</f>
        <v>1</v>
      </c>
      <c r="AJ52" s="7">
        <f>IF(ISERROR(VLOOKUP($I7,'J3 - J14'!$A$3:$N$8,2,FALSE))=TRUE,VLOOKUP($I7,'J3 - J14'!$D$3:$N$8,11,FALSE),VLOOKUP($I7,'J3 - J14'!$A$3:$N$8,13,FALSE))</f>
        <v>2</v>
      </c>
      <c r="AK52" s="7">
        <f>IF(ISERROR(VLOOKUP($I7,'J4 - J15'!$A$3:$N$8,2,FALSE))=TRUE,VLOOKUP($I7,'J4 - J15'!$D$3:$N$8,11,FALSE),VLOOKUP($I7,'J4 - J15'!$A$3:$N$8,13,FALSE))</f>
        <v>1</v>
      </c>
      <c r="AL52" s="7">
        <f>IF(ISERROR(VLOOKUP($I7,'J5 - J16'!$A$3:$N$8,2,FALSE))=TRUE,VLOOKUP($I7,'J5 - J16'!$D$3:$N$8,11,FALSE),VLOOKUP($I7,'J5 - J16'!$A$3:$N$8,13,FALSE))</f>
        <v>3</v>
      </c>
      <c r="AM52" s="7">
        <f>IF(ISERROR(VLOOKUP($I7,'J6 - J17'!$A$3:$N$8,2,FALSE))=TRUE,VLOOKUP($I7,'J6 - J17'!$D$3:$N$8,11,FALSE),VLOOKUP($I7,'J6 - J17'!$A$3:$N$8,13,FALSE))</f>
        <v>2</v>
      </c>
      <c r="AN52" s="7">
        <f>IF(ISERROR(VLOOKUP($I7,'J7 - J18'!$A$3:$N$8,2,FALSE))=TRUE,VLOOKUP($I7,'J7 - J18'!$D$3:$N$8,11,FALSE),VLOOKUP($I7,'J7 - J18'!$A$3:$N$8,13,FALSE))</f>
        <v>1</v>
      </c>
      <c r="AO52" s="7">
        <f>IF(ISERROR(VLOOKUP($I7,'J8 - J19'!$A$3:$N$8,2,FALSE))=TRUE,VLOOKUP($I7,'J8 - J19'!$D$3:$N$8,11,FALSE),VLOOKUP($I7,'J8 - J19'!$A$3:$N$8,13,FALSE))</f>
        <v>0</v>
      </c>
      <c r="AP52" s="7">
        <f>IF(ISERROR(VLOOKUP($I7,'J9 - J20'!$A$3:$N$8,2,FALSE))=TRUE,VLOOKUP($I7,'J9 - J20'!$D$3:$N$8,11,FALSE),VLOOKUP($I7,'J9 - J20'!$A$3:$N$8,13,FALSE))</f>
        <v>0</v>
      </c>
      <c r="AQ52" s="7">
        <f>IF(ISERROR(VLOOKUP($I7,'J10 - J21'!$A$3:$N$8,2,FALSE))=TRUE,VLOOKUP($I7,'J10 - J21'!$D$3:$N$8,11,FALSE),VLOOKUP($I7,'J10 - J21'!$A$3:$N$8,13,FALSE))</f>
        <v>0</v>
      </c>
      <c r="AR52" s="7">
        <f>IF(ISERROR(VLOOKUP($I7,'J11 - J22'!$A$3:$N$8,2,FALSE))=TRUE,VLOOKUP($I7,'J11 - J22'!$D$3:$N$8,11,FALSE),VLOOKUP($I7,'J11 - J22'!$A$3:$N$8,13,FALSE))</f>
        <v>0</v>
      </c>
      <c r="AS52" s="7">
        <f>IF(ISERROR(VLOOKUP($I7,'J1 - J12'!$A$12:$N$17,2,FALSE))=TRUE,VLOOKUP($I7,'J1 - J12'!$D$12:$N$17,11,FALSE),VLOOKUP($I7,'J1 - J12'!$A$12:$N$17,13,FALSE))</f>
        <v>2</v>
      </c>
      <c r="AT52" s="7">
        <f>IF(ISERROR(VLOOKUP($I7,'J2 - J13'!$A$12:$N$17,2,FALSE))=TRUE,VLOOKUP($I7,'J2 - J13'!$D$12:$N$17,11,FALSE),VLOOKUP($I7,'J2 - J13'!$A$12:$N$17,13,FALSE))</f>
        <v>1</v>
      </c>
      <c r="AU52" s="7">
        <f>IF(ISERROR(VLOOKUP($I7,'J3 - J14'!$A$12:$N$17,2,FALSE))=TRUE,VLOOKUP($I7,'J3 - J14'!$D$12:$N$17,11,FALSE),VLOOKUP($I7,'J3 - J14'!$A$12:$N$17,13,FALSE))</f>
        <v>1</v>
      </c>
      <c r="AV52" s="7">
        <f>IF(ISERROR(VLOOKUP($I7,'J4 - J15'!$A$12:$N$17,2,FALSE))=TRUE,VLOOKUP($I7,'J4 - J15'!$D$12:$N$17,11,FALSE),VLOOKUP($I7,'J4 - J15'!$A$12:$N$17,13,FALSE))</f>
        <v>1</v>
      </c>
      <c r="AW52" s="7">
        <f>IF(ISERROR(VLOOKUP($I7,'J5 - J16'!$A$12:$N$17,2,FALSE))=TRUE,VLOOKUP($I7,'J5 - J16'!$D$12:$N$17,11,FALSE),VLOOKUP($I7,'J5 - J16'!$A$12:$N$17,13,FALSE))</f>
        <v>5</v>
      </c>
      <c r="AX52" s="7">
        <f>IF(ISERROR(VLOOKUP($I7,'J6 - J17'!$A$12:$N$17,2,FALSE))=TRUE,VLOOKUP($I7,'J6 - J17'!$D$12:$N$17,11,FALSE),VLOOKUP($I7,'J6 - J17'!$A$12:$N$17,13,FALSE))</f>
        <v>4</v>
      </c>
      <c r="AY52" s="7">
        <f>IF(ISERROR(VLOOKUP($I7,'J7 - J18'!$A$12:$N$17,2,FALSE))=TRUE,VLOOKUP($I7,'J7 - J18'!$D$12:$N$17,11,FALSE),VLOOKUP($I7,'J7 - J18'!$A$12:$N$17,13,FALSE))</f>
        <v>0</v>
      </c>
      <c r="AZ52" s="7">
        <f>IF(ISERROR(VLOOKUP($I7,'J8 - J19'!$A$12:$N$17,2,FALSE))=TRUE,VLOOKUP($I7,'J8 - J19'!$D$12:$N$17,11,FALSE),VLOOKUP($I7,'J8 - J19'!$A$12:$N$17,13,FALSE))</f>
        <v>3</v>
      </c>
      <c r="BA52" s="7">
        <f>IF(ISERROR(VLOOKUP($I7,'J9 - J20'!$A$12:$N$17,2,FALSE))=TRUE,VLOOKUP($I7,'J9 - J20'!$D$12:$N$17,11,FALSE),VLOOKUP($I7,'J9 - J20'!$A$12:$N$17,13,FALSE))</f>
        <v>1</v>
      </c>
      <c r="BB52" s="7">
        <f>IF(ISERROR(VLOOKUP($I7,'J10 - J21'!$A$12:$N$17,2,FALSE))=TRUE,VLOOKUP($I7,'J10 - J21'!$D$12:$N$17,11,FALSE),VLOOKUP($I7,'J10 - J21'!$A$12:$N$17,13,FALSE))</f>
        <v>0</v>
      </c>
      <c r="BC52" s="7">
        <f>IF(ISERROR(VLOOKUP($I7,'J11 - J22'!$A$12:$N$17,2,FALSE))=TRUE,VLOOKUP($I7,'J11 - J22'!$D$12:$N$17,11,FALSE),VLOOKUP($I7,'J11 - J22'!$A$12:$N$17,13,FALSE))</f>
        <v>0</v>
      </c>
    </row>
    <row r="53" spans="22:55" s="1" customFormat="1" ht="15">
      <c r="V53" s="3"/>
      <c r="AH53" s="7">
        <f>IF(ISERROR(VLOOKUP($I8,'J1 - J12'!$A$3:$N$8,2,FALSE))=TRUE,VLOOKUP($I8,'J1 - J12'!$D$3:$N$8,11,FALSE),VLOOKUP($I8,'J1 - J12'!$A$3:$N$8,13,FALSE))</f>
        <v>1</v>
      </c>
      <c r="AI53" s="7">
        <f>IF(ISERROR(VLOOKUP($I8,'J2 - J13'!$A$3:$N$8,2,FALSE))=TRUE,VLOOKUP($I8,'J2 - J13'!$D$3:$N$8,11,FALSE),VLOOKUP($I8,'J2 - J13'!$A$3:$N$8,13,FALSE))</f>
        <v>2</v>
      </c>
      <c r="AJ53" s="7">
        <f>IF(ISERROR(VLOOKUP($I8,'J3 - J14'!$A$3:$N$8,2,FALSE))=TRUE,VLOOKUP($I8,'J3 - J14'!$D$3:$N$8,11,FALSE),VLOOKUP($I8,'J3 - J14'!$A$3:$N$8,13,FALSE))</f>
        <v>1</v>
      </c>
      <c r="AK53" s="7">
        <f>IF(ISERROR(VLOOKUP($I8,'J4 - J15'!$A$3:$N$8,2,FALSE))=TRUE,VLOOKUP($I8,'J4 - J15'!$D$3:$N$8,11,FALSE),VLOOKUP($I8,'J4 - J15'!$A$3:$N$8,13,FALSE))</f>
        <v>1</v>
      </c>
      <c r="AL53" s="7">
        <f>IF(ISERROR(VLOOKUP($I8,'J5 - J16'!$A$3:$N$8,2,FALSE))=TRUE,VLOOKUP($I8,'J5 - J16'!$D$3:$N$8,11,FALSE),VLOOKUP($I8,'J5 - J16'!$A$3:$N$8,13,FALSE))</f>
        <v>1</v>
      </c>
      <c r="AM53" s="7">
        <f>IF(ISERROR(VLOOKUP($I8,'J6 - J17'!$A$3:$N$8,2,FALSE))=TRUE,VLOOKUP($I8,'J6 - J17'!$D$3:$N$8,11,FALSE),VLOOKUP($I8,'J6 - J17'!$A$3:$N$8,13,FALSE))</f>
        <v>2</v>
      </c>
      <c r="AN53" s="7">
        <f>IF(ISERROR(VLOOKUP($I8,'J7 - J18'!$A$3:$N$8,2,FALSE))=TRUE,VLOOKUP($I8,'J7 - J18'!$D$3:$N$8,11,FALSE),VLOOKUP($I8,'J7 - J18'!$A$3:$N$8,13,FALSE))</f>
        <v>1</v>
      </c>
      <c r="AO53" s="7">
        <f>IF(ISERROR(VLOOKUP($I8,'J8 - J19'!$A$3:$N$8,2,FALSE))=TRUE,VLOOKUP($I8,'J8 - J19'!$D$3:$N$8,11,FALSE),VLOOKUP($I8,'J8 - J19'!$A$3:$N$8,13,FALSE))</f>
        <v>2</v>
      </c>
      <c r="AP53" s="7">
        <f>IF(ISERROR(VLOOKUP($I8,'J9 - J20'!$A$3:$N$8,2,FALSE))=TRUE,VLOOKUP($I8,'J9 - J20'!$D$3:$N$8,11,FALSE),VLOOKUP($I8,'J9 - J20'!$A$3:$N$8,13,FALSE))</f>
        <v>2</v>
      </c>
      <c r="AQ53" s="7">
        <f>IF(ISERROR(VLOOKUP($I8,'J10 - J21'!$A$3:$N$8,2,FALSE))=TRUE,VLOOKUP($I8,'J10 - J21'!$D$3:$N$8,11,FALSE),VLOOKUP($I8,'J10 - J21'!$A$3:$N$8,13,FALSE))</f>
        <v>1</v>
      </c>
      <c r="AR53" s="7">
        <f>IF(ISERROR(VLOOKUP($I8,'J11 - J22'!$A$3:$N$8,2,FALSE))=TRUE,VLOOKUP($I8,'J11 - J22'!$D$3:$N$8,11,FALSE),VLOOKUP($I8,'J11 - J22'!$A$3:$N$8,13,FALSE))</f>
        <v>3</v>
      </c>
      <c r="AS53" s="7">
        <f>IF(ISERROR(VLOOKUP($I8,'J1 - J12'!$A$12:$N$17,2,FALSE))=TRUE,VLOOKUP($I8,'J1 - J12'!$D$12:$N$17,11,FALSE),VLOOKUP($I8,'J1 - J12'!$A$12:$N$17,13,FALSE))</f>
        <v>1</v>
      </c>
      <c r="AT53" s="7">
        <f>IF(ISERROR(VLOOKUP($I8,'J2 - J13'!$A$12:$N$17,2,FALSE))=TRUE,VLOOKUP($I8,'J2 - J13'!$D$12:$N$17,11,FALSE),VLOOKUP($I8,'J2 - J13'!$A$12:$N$17,13,FALSE))</f>
        <v>1</v>
      </c>
      <c r="AU53" s="7">
        <f>IF(ISERROR(VLOOKUP($I8,'J3 - J14'!$A$12:$N$17,2,FALSE))=TRUE,VLOOKUP($I8,'J3 - J14'!$D$12:$N$17,11,FALSE),VLOOKUP($I8,'J3 - J14'!$A$12:$N$17,13,FALSE))</f>
        <v>6</v>
      </c>
      <c r="AV53" s="7">
        <f>IF(ISERROR(VLOOKUP($I8,'J4 - J15'!$A$12:$N$17,2,FALSE))=TRUE,VLOOKUP($I8,'J4 - J15'!$D$12:$N$17,11,FALSE),VLOOKUP($I8,'J4 - J15'!$A$12:$N$17,13,FALSE))</f>
        <v>2</v>
      </c>
      <c r="AW53" s="7">
        <f>IF(ISERROR(VLOOKUP($I8,'J5 - J16'!$A$12:$N$17,2,FALSE))=TRUE,VLOOKUP($I8,'J5 - J16'!$D$12:$N$17,11,FALSE),VLOOKUP($I8,'J5 - J16'!$A$12:$N$17,13,FALSE))</f>
        <v>0</v>
      </c>
      <c r="AX53" s="7">
        <f>IF(ISERROR(VLOOKUP($I8,'J6 - J17'!$A$12:$N$17,2,FALSE))=TRUE,VLOOKUP($I8,'J6 - J17'!$D$12:$N$17,11,FALSE),VLOOKUP($I8,'J6 - J17'!$A$12:$N$17,13,FALSE))</f>
        <v>0</v>
      </c>
      <c r="AY53" s="7">
        <f>IF(ISERROR(VLOOKUP($I8,'J7 - J18'!$A$12:$N$17,2,FALSE))=TRUE,VLOOKUP($I8,'J7 - J18'!$D$12:$N$17,11,FALSE),VLOOKUP($I8,'J7 - J18'!$A$12:$N$17,13,FALSE))</f>
        <v>0</v>
      </c>
      <c r="AZ53" s="7">
        <f>IF(ISERROR(VLOOKUP($I8,'J8 - J19'!$A$12:$N$17,2,FALSE))=TRUE,VLOOKUP($I8,'J8 - J19'!$D$12:$N$17,11,FALSE),VLOOKUP($I8,'J8 - J19'!$A$12:$N$17,13,FALSE))</f>
        <v>1</v>
      </c>
      <c r="BA53" s="7">
        <f>IF(ISERROR(VLOOKUP($I8,'J9 - J20'!$A$12:$N$17,2,FALSE))=TRUE,VLOOKUP($I8,'J9 - J20'!$D$12:$N$17,11,FALSE),VLOOKUP($I8,'J9 - J20'!$A$12:$N$17,13,FALSE))</f>
        <v>0</v>
      </c>
      <c r="BB53" s="7">
        <f>IF(ISERROR(VLOOKUP($I8,'J10 - J21'!$A$12:$N$17,2,FALSE))=TRUE,VLOOKUP($I8,'J10 - J21'!$D$12:$N$17,11,FALSE),VLOOKUP($I8,'J10 - J21'!$A$12:$N$17,13,FALSE))</f>
        <v>2</v>
      </c>
      <c r="BC53" s="7">
        <f>IF(ISERROR(VLOOKUP($I8,'J11 - J22'!$A$12:$N$17,2,FALSE))=TRUE,VLOOKUP($I8,'J11 - J22'!$D$12:$N$17,11,FALSE),VLOOKUP($I8,'J11 - J22'!$A$12:$N$17,13,FALSE))</f>
        <v>2</v>
      </c>
    </row>
    <row r="54" spans="22:55" s="1" customFormat="1" ht="15">
      <c r="V54" s="3"/>
      <c r="AH54" s="7">
        <f>IF(ISERROR(VLOOKUP($I9,'J1 - J12'!$A$3:$N$8,2,FALSE))=TRUE,VLOOKUP($I9,'J1 - J12'!$D$3:$N$8,11,FALSE),VLOOKUP($I9,'J1 - J12'!$A$3:$N$8,13,FALSE))</f>
        <v>4</v>
      </c>
      <c r="AI54" s="7">
        <f>IF(ISERROR(VLOOKUP($I9,'J2 - J13'!$A$3:$N$8,2,FALSE))=TRUE,VLOOKUP($I9,'J2 - J13'!$D$3:$N$8,11,FALSE),VLOOKUP($I9,'J2 - J13'!$A$3:$N$8,13,FALSE))</f>
        <v>2</v>
      </c>
      <c r="AJ54" s="7">
        <f>IF(ISERROR(VLOOKUP($I9,'J3 - J14'!$A$3:$N$8,2,FALSE))=TRUE,VLOOKUP($I9,'J3 - J14'!$D$3:$N$8,11,FALSE),VLOOKUP($I9,'J3 - J14'!$A$3:$N$8,13,FALSE))</f>
        <v>1</v>
      </c>
      <c r="AK54" s="7">
        <f>IF(ISERROR(VLOOKUP($I9,'J4 - J15'!$A$3:$N$8,2,FALSE))=TRUE,VLOOKUP($I9,'J4 - J15'!$D$3:$N$8,11,FALSE),VLOOKUP($I9,'J4 - J15'!$A$3:$N$8,13,FALSE))</f>
        <v>0</v>
      </c>
      <c r="AL54" s="7">
        <f>IF(ISERROR(VLOOKUP($I9,'J5 - J16'!$A$3:$N$8,2,FALSE))=TRUE,VLOOKUP($I9,'J5 - J16'!$D$3:$N$8,11,FALSE),VLOOKUP($I9,'J5 - J16'!$A$3:$N$8,13,FALSE))</f>
        <v>1</v>
      </c>
      <c r="AM54" s="7">
        <f>IF(ISERROR(VLOOKUP($I9,'J6 - J17'!$A$3:$N$8,2,FALSE))=TRUE,VLOOKUP($I9,'J6 - J17'!$D$3:$N$8,11,FALSE),VLOOKUP($I9,'J6 - J17'!$A$3:$N$8,13,FALSE))</f>
        <v>1</v>
      </c>
      <c r="AN54" s="7">
        <f>IF(ISERROR(VLOOKUP($I9,'J7 - J18'!$A$3:$N$8,2,FALSE))=TRUE,VLOOKUP($I9,'J7 - J18'!$D$3:$N$8,11,FALSE),VLOOKUP($I9,'J7 - J18'!$A$3:$N$8,13,FALSE))</f>
        <v>3</v>
      </c>
      <c r="AO54" s="7">
        <f>IF(ISERROR(VLOOKUP($I9,'J8 - J19'!$A$3:$N$8,2,FALSE))=TRUE,VLOOKUP($I9,'J8 - J19'!$D$3:$N$8,11,FALSE),VLOOKUP($I9,'J8 - J19'!$A$3:$N$8,13,FALSE))</f>
        <v>2</v>
      </c>
      <c r="AP54" s="7">
        <f>IF(ISERROR(VLOOKUP($I9,'J9 - J20'!$A$3:$N$8,2,FALSE))=TRUE,VLOOKUP($I9,'J9 - J20'!$D$3:$N$8,11,FALSE),VLOOKUP($I9,'J9 - J20'!$A$3:$N$8,13,FALSE))</f>
        <v>1</v>
      </c>
      <c r="AQ54" s="7">
        <f>IF(ISERROR(VLOOKUP($I9,'J10 - J21'!$A$3:$N$8,2,FALSE))=TRUE,VLOOKUP($I9,'J10 - J21'!$D$3:$N$8,11,FALSE),VLOOKUP($I9,'J10 - J21'!$A$3:$N$8,13,FALSE))</f>
        <v>1</v>
      </c>
      <c r="AR54" s="7">
        <f>IF(ISERROR(VLOOKUP($I9,'J11 - J22'!$A$3:$N$8,2,FALSE))=TRUE,VLOOKUP($I9,'J11 - J22'!$D$3:$N$8,11,FALSE),VLOOKUP($I9,'J11 - J22'!$A$3:$N$8,13,FALSE))</f>
        <v>3</v>
      </c>
      <c r="AS54" s="7">
        <f>IF(ISERROR(VLOOKUP($I9,'J1 - J12'!$A$12:$N$17,2,FALSE))=TRUE,VLOOKUP($I9,'J1 - J12'!$D$12:$N$17,11,FALSE),VLOOKUP($I9,'J1 - J12'!$A$12:$N$17,13,FALSE))</f>
        <v>4</v>
      </c>
      <c r="AT54" s="7">
        <f>IF(ISERROR(VLOOKUP($I9,'J2 - J13'!$A$12:$N$17,2,FALSE))=TRUE,VLOOKUP($I9,'J2 - J13'!$D$12:$N$17,11,FALSE),VLOOKUP($I9,'J2 - J13'!$A$12:$N$17,13,FALSE))</f>
        <v>1</v>
      </c>
      <c r="AU54" s="7">
        <f>IF(ISERROR(VLOOKUP($I9,'J3 - J14'!$A$12:$N$17,2,FALSE))=TRUE,VLOOKUP($I9,'J3 - J14'!$D$12:$N$17,11,FALSE),VLOOKUP($I9,'J3 - J14'!$A$12:$N$17,13,FALSE))</f>
        <v>4</v>
      </c>
      <c r="AV54" s="7">
        <f>IF(ISERROR(VLOOKUP($I9,'J4 - J15'!$A$12:$N$17,2,FALSE))=TRUE,VLOOKUP($I9,'J4 - J15'!$D$12:$N$17,11,FALSE),VLOOKUP($I9,'J4 - J15'!$A$12:$N$17,13,FALSE))</f>
        <v>2</v>
      </c>
      <c r="AW54" s="7">
        <f>IF(ISERROR(VLOOKUP($I9,'J5 - J16'!$A$12:$N$17,2,FALSE))=TRUE,VLOOKUP($I9,'J5 - J16'!$D$12:$N$17,11,FALSE),VLOOKUP($I9,'J5 - J16'!$A$12:$N$17,13,FALSE))</f>
        <v>5</v>
      </c>
      <c r="AX54" s="7">
        <f>IF(ISERROR(VLOOKUP($I9,'J6 - J17'!$A$12:$N$17,2,FALSE))=TRUE,VLOOKUP($I9,'J6 - J17'!$D$12:$N$17,11,FALSE),VLOOKUP($I9,'J6 - J17'!$A$12:$N$17,13,FALSE))</f>
        <v>2</v>
      </c>
      <c r="AY54" s="7">
        <f>IF(ISERROR(VLOOKUP($I9,'J7 - J18'!$A$12:$N$17,2,FALSE))=TRUE,VLOOKUP($I9,'J7 - J18'!$D$12:$N$17,11,FALSE),VLOOKUP($I9,'J7 - J18'!$A$12:$N$17,13,FALSE))</f>
        <v>3</v>
      </c>
      <c r="AZ54" s="7">
        <f>IF(ISERROR(VLOOKUP($I9,'J8 - J19'!$A$12:$N$17,2,FALSE))=TRUE,VLOOKUP($I9,'J8 - J19'!$D$12:$N$17,11,FALSE),VLOOKUP($I9,'J8 - J19'!$A$12:$N$17,13,FALSE))</f>
        <v>2</v>
      </c>
      <c r="BA54" s="7">
        <f>IF(ISERROR(VLOOKUP($I9,'J9 - J20'!$A$12:$N$17,2,FALSE))=TRUE,VLOOKUP($I9,'J9 - J20'!$D$12:$N$17,11,FALSE),VLOOKUP($I9,'J9 - J20'!$A$12:$N$17,13,FALSE))</f>
        <v>1</v>
      </c>
      <c r="BB54" s="7">
        <f>IF(ISERROR(VLOOKUP($I9,'J10 - J21'!$A$12:$N$17,2,FALSE))=TRUE,VLOOKUP($I9,'J10 - J21'!$D$12:$N$17,11,FALSE),VLOOKUP($I9,'J10 - J21'!$A$12:$N$17,13,FALSE))</f>
        <v>3</v>
      </c>
      <c r="BC54" s="7">
        <f>IF(ISERROR(VLOOKUP($I9,'J11 - J22'!$A$12:$N$17,2,FALSE))=TRUE,VLOOKUP($I9,'J11 - J22'!$D$12:$N$17,11,FALSE),VLOOKUP($I9,'J11 - J22'!$A$12:$N$17,13,FALSE))</f>
        <v>1</v>
      </c>
    </row>
    <row r="55" spans="22:55" s="1" customFormat="1" ht="15">
      <c r="V55" s="3"/>
      <c r="AH55" s="7">
        <f>IF(ISERROR(VLOOKUP($I10,'J1 - J12'!$A$3:$N$8,2,FALSE))=TRUE,VLOOKUP($I10,'J1 - J12'!$D$3:$N$8,11,FALSE),VLOOKUP($I10,'J1 - J12'!$A$3:$N$8,13,FALSE))</f>
        <v>0</v>
      </c>
      <c r="AI55" s="7">
        <f>IF(ISERROR(VLOOKUP($I10,'J2 - J13'!$A$3:$N$8,2,FALSE))=TRUE,VLOOKUP($I10,'J2 - J13'!$D$3:$N$8,11,FALSE),VLOOKUP($I10,'J2 - J13'!$A$3:$N$8,13,FALSE))</f>
        <v>2</v>
      </c>
      <c r="AJ55" s="7">
        <f>IF(ISERROR(VLOOKUP($I10,'J3 - J14'!$A$3:$N$8,2,FALSE))=TRUE,VLOOKUP($I10,'J3 - J14'!$D$3:$N$8,11,FALSE),VLOOKUP($I10,'J3 - J14'!$A$3:$N$8,13,FALSE))</f>
        <v>2</v>
      </c>
      <c r="AK55" s="7">
        <f>IF(ISERROR(VLOOKUP($I10,'J4 - J15'!$A$3:$N$8,2,FALSE))=TRUE,VLOOKUP($I10,'J4 - J15'!$D$3:$N$8,11,FALSE),VLOOKUP($I10,'J4 - J15'!$A$3:$N$8,13,FALSE))</f>
        <v>2</v>
      </c>
      <c r="AL55" s="7">
        <f>IF(ISERROR(VLOOKUP($I10,'J5 - J16'!$A$3:$N$8,2,FALSE))=TRUE,VLOOKUP($I10,'J5 - J16'!$D$3:$N$8,11,FALSE),VLOOKUP($I10,'J5 - J16'!$A$3:$N$8,13,FALSE))</f>
        <v>0</v>
      </c>
      <c r="AM55" s="7">
        <f>IF(ISERROR(VLOOKUP($I10,'J6 - J17'!$A$3:$N$8,2,FALSE))=TRUE,VLOOKUP($I10,'J6 - J17'!$D$3:$N$8,11,FALSE),VLOOKUP($I10,'J6 - J17'!$A$3:$N$8,13,FALSE))</f>
        <v>2</v>
      </c>
      <c r="AN55" s="7">
        <f>IF(ISERROR(VLOOKUP($I10,'J7 - J18'!$A$3:$N$8,2,FALSE))=TRUE,VLOOKUP($I10,'J7 - J18'!$D$3:$N$8,11,FALSE),VLOOKUP($I10,'J7 - J18'!$A$3:$N$8,13,FALSE))</f>
        <v>1</v>
      </c>
      <c r="AO55" s="7">
        <f>IF(ISERROR(VLOOKUP($I10,'J8 - J19'!$A$3:$N$8,2,FALSE))=TRUE,VLOOKUP($I10,'J8 - J19'!$D$3:$N$8,11,FALSE),VLOOKUP($I10,'J8 - J19'!$A$3:$N$8,13,FALSE))</f>
        <v>0</v>
      </c>
      <c r="AP55" s="7">
        <f>IF(ISERROR(VLOOKUP($I10,'J9 - J20'!$A$3:$N$8,2,FALSE))=TRUE,VLOOKUP($I10,'J9 - J20'!$D$3:$N$8,11,FALSE),VLOOKUP($I10,'J9 - J20'!$A$3:$N$8,13,FALSE))</f>
        <v>1</v>
      </c>
      <c r="AQ55" s="7">
        <f>IF(ISERROR(VLOOKUP($I10,'J10 - J21'!$A$3:$N$8,2,FALSE))=TRUE,VLOOKUP($I10,'J10 - J21'!$D$3:$N$8,11,FALSE),VLOOKUP($I10,'J10 - J21'!$A$3:$N$8,13,FALSE))</f>
        <v>3</v>
      </c>
      <c r="AR55" s="7">
        <f>IF(ISERROR(VLOOKUP($I10,'J11 - J22'!$A$3:$N$8,2,FALSE))=TRUE,VLOOKUP($I10,'J11 - J22'!$D$3:$N$8,11,FALSE),VLOOKUP($I10,'J11 - J22'!$A$3:$N$8,13,FALSE))</f>
        <v>1</v>
      </c>
      <c r="AS55" s="7">
        <f>IF(ISERROR(VLOOKUP($I10,'J1 - J12'!$A$12:$N$17,2,FALSE))=TRUE,VLOOKUP($I10,'J1 - J12'!$D$12:$N$17,11,FALSE),VLOOKUP($I10,'J1 - J12'!$A$12:$N$17,13,FALSE))</f>
        <v>4</v>
      </c>
      <c r="AT55" s="7">
        <f>IF(ISERROR(VLOOKUP($I10,'J2 - J13'!$A$12:$N$17,2,FALSE))=TRUE,VLOOKUP($I10,'J2 - J13'!$D$12:$N$17,11,FALSE),VLOOKUP($I10,'J2 - J13'!$A$12:$N$17,13,FALSE))</f>
        <v>1</v>
      </c>
      <c r="AU55" s="7">
        <f>IF(ISERROR(VLOOKUP($I10,'J3 - J14'!$A$12:$N$17,2,FALSE))=TRUE,VLOOKUP($I10,'J3 - J14'!$D$12:$N$17,11,FALSE),VLOOKUP($I10,'J3 - J14'!$A$12:$N$17,13,FALSE))</f>
        <v>4</v>
      </c>
      <c r="AV55" s="7">
        <f>IF(ISERROR(VLOOKUP($I10,'J4 - J15'!$A$12:$N$17,2,FALSE))=TRUE,VLOOKUP($I10,'J4 - J15'!$D$12:$N$17,11,FALSE),VLOOKUP($I10,'J4 - J15'!$A$12:$N$17,13,FALSE))</f>
        <v>1</v>
      </c>
      <c r="AW55" s="7">
        <f>IF(ISERROR(VLOOKUP($I10,'J5 - J16'!$A$12:$N$17,2,FALSE))=TRUE,VLOOKUP($I10,'J5 - J16'!$D$12:$N$17,11,FALSE),VLOOKUP($I10,'J5 - J16'!$A$12:$N$17,13,FALSE))</f>
        <v>2</v>
      </c>
      <c r="AX55" s="7">
        <f>IF(ISERROR(VLOOKUP($I10,'J6 - J17'!$A$12:$N$17,2,FALSE))=TRUE,VLOOKUP($I10,'J6 - J17'!$D$12:$N$17,11,FALSE),VLOOKUP($I10,'J6 - J17'!$A$12:$N$17,13,FALSE))</f>
        <v>2</v>
      </c>
      <c r="AY55" s="7">
        <f>IF(ISERROR(VLOOKUP($I10,'J7 - J18'!$A$12:$N$17,2,FALSE))=TRUE,VLOOKUP($I10,'J7 - J18'!$D$12:$N$17,11,FALSE),VLOOKUP($I10,'J7 - J18'!$A$12:$N$17,13,FALSE))</f>
        <v>2</v>
      </c>
      <c r="AZ55" s="7">
        <f>IF(ISERROR(VLOOKUP($I10,'J8 - J19'!$A$12:$N$17,2,FALSE))=TRUE,VLOOKUP($I10,'J8 - J19'!$D$12:$N$17,11,FALSE),VLOOKUP($I10,'J8 - J19'!$A$12:$N$17,13,FALSE))</f>
        <v>3</v>
      </c>
      <c r="BA55" s="7">
        <f>IF(ISERROR(VLOOKUP($I10,'J9 - J20'!$A$12:$N$17,2,FALSE))=TRUE,VLOOKUP($I10,'J9 - J20'!$D$12:$N$17,11,FALSE),VLOOKUP($I10,'J9 - J20'!$A$12:$N$17,13,FALSE))</f>
        <v>2</v>
      </c>
      <c r="BB55" s="7">
        <f>IF(ISERROR(VLOOKUP($I10,'J10 - J21'!$A$12:$N$17,2,FALSE))=TRUE,VLOOKUP($I10,'J10 - J21'!$D$12:$N$17,11,FALSE),VLOOKUP($I10,'J10 - J21'!$A$12:$N$17,13,FALSE))</f>
        <v>0</v>
      </c>
      <c r="BC55" s="7">
        <f>IF(ISERROR(VLOOKUP($I10,'J11 - J22'!$A$12:$N$17,2,FALSE))=TRUE,VLOOKUP($I10,'J11 - J22'!$D$12:$N$17,11,FALSE),VLOOKUP($I10,'J11 - J22'!$A$12:$N$17,13,FALSE))</f>
        <v>4</v>
      </c>
    </row>
    <row r="56" spans="22:55" s="1" customFormat="1" ht="15">
      <c r="V56" s="3"/>
      <c r="AH56" s="7">
        <f>IF(ISERROR(VLOOKUP($I11,'J1 - J12'!$A$3:$N$8,2,FALSE))=TRUE,VLOOKUP($I11,'J1 - J12'!$D$3:$N$8,11,FALSE),VLOOKUP($I11,'J1 - J12'!$A$3:$N$8,13,FALSE))</f>
        <v>2</v>
      </c>
      <c r="AI56" s="7">
        <f>IF(ISERROR(VLOOKUP($I11,'J2 - J13'!$A$3:$N$8,2,FALSE))=TRUE,VLOOKUP($I11,'J2 - J13'!$D$3:$N$8,11,FALSE),VLOOKUP($I11,'J2 - J13'!$A$3:$N$8,13,FALSE))</f>
        <v>1</v>
      </c>
      <c r="AJ56" s="7">
        <f>IF(ISERROR(VLOOKUP($I11,'J3 - J14'!$A$3:$N$8,2,FALSE))=TRUE,VLOOKUP($I11,'J3 - J14'!$D$3:$N$8,11,FALSE),VLOOKUP($I11,'J3 - J14'!$A$3:$N$8,13,FALSE))</f>
        <v>0</v>
      </c>
      <c r="AK56" s="7">
        <f>IF(ISERROR(VLOOKUP($I11,'J4 - J15'!$A$3:$N$8,2,FALSE))=TRUE,VLOOKUP($I11,'J4 - J15'!$D$3:$N$8,11,FALSE),VLOOKUP($I11,'J4 - J15'!$A$3:$N$8,13,FALSE))</f>
        <v>0</v>
      </c>
      <c r="AL56" s="7">
        <f>IF(ISERROR(VLOOKUP($I11,'J5 - J16'!$A$3:$N$8,2,FALSE))=TRUE,VLOOKUP($I11,'J5 - J16'!$D$3:$N$8,11,FALSE),VLOOKUP($I11,'J5 - J16'!$A$3:$N$8,13,FALSE))</f>
        <v>2</v>
      </c>
      <c r="AM56" s="7">
        <f>IF(ISERROR(VLOOKUP($I11,'J6 - J17'!$A$3:$N$8,2,FALSE))=TRUE,VLOOKUP($I11,'J6 - J17'!$D$3:$N$8,11,FALSE),VLOOKUP($I11,'J6 - J17'!$A$3:$N$8,13,FALSE))</f>
        <v>0</v>
      </c>
      <c r="AN56" s="7">
        <f>IF(ISERROR(VLOOKUP($I11,'J7 - J18'!$A$3:$N$8,2,FALSE))=TRUE,VLOOKUP($I11,'J7 - J18'!$D$3:$N$8,11,FALSE),VLOOKUP($I11,'J7 - J18'!$A$3:$N$8,13,FALSE))</f>
        <v>1</v>
      </c>
      <c r="AO56" s="7">
        <f>IF(ISERROR(VLOOKUP($I11,'J8 - J19'!$A$3:$N$8,2,FALSE))=TRUE,VLOOKUP($I11,'J8 - J19'!$D$3:$N$8,11,FALSE),VLOOKUP($I11,'J8 - J19'!$A$3:$N$8,13,FALSE))</f>
        <v>1</v>
      </c>
      <c r="AP56" s="7">
        <f>IF(ISERROR(VLOOKUP($I11,'J9 - J20'!$A$3:$N$8,2,FALSE))=TRUE,VLOOKUP($I11,'J9 - J20'!$D$3:$N$8,11,FALSE),VLOOKUP($I11,'J9 - J20'!$A$3:$N$8,13,FALSE))</f>
        <v>0</v>
      </c>
      <c r="AQ56" s="7">
        <f>IF(ISERROR(VLOOKUP($I11,'J10 - J21'!$A$3:$N$8,2,FALSE))=TRUE,VLOOKUP($I11,'J10 - J21'!$D$3:$N$8,11,FALSE),VLOOKUP($I11,'J10 - J21'!$A$3:$N$8,13,FALSE))</f>
        <v>2</v>
      </c>
      <c r="AR56" s="7">
        <f>IF(ISERROR(VLOOKUP($I11,'J11 - J22'!$A$3:$N$8,2,FALSE))=TRUE,VLOOKUP($I11,'J11 - J22'!$D$3:$N$8,11,FALSE),VLOOKUP($I11,'J11 - J22'!$A$3:$N$8,13,FALSE))</f>
        <v>1</v>
      </c>
      <c r="AS56" s="7">
        <f>IF(ISERROR(VLOOKUP($I11,'J1 - J12'!$A$12:$N$17,2,FALSE))=TRUE,VLOOKUP($I11,'J1 - J12'!$D$12:$N$17,11,FALSE),VLOOKUP($I11,'J1 - J12'!$A$12:$N$17,13,FALSE))</f>
        <v>2</v>
      </c>
      <c r="AT56" s="7">
        <f>IF(ISERROR(VLOOKUP($I11,'J2 - J13'!$A$12:$N$17,2,FALSE))=TRUE,VLOOKUP($I11,'J2 - J13'!$D$12:$N$17,11,FALSE),VLOOKUP($I11,'J2 - J13'!$A$12:$N$17,13,FALSE))</f>
        <v>1</v>
      </c>
      <c r="AU56" s="7">
        <f>IF(ISERROR(VLOOKUP($I11,'J3 - J14'!$A$12:$N$17,2,FALSE))=TRUE,VLOOKUP($I11,'J3 - J14'!$D$12:$N$17,11,FALSE),VLOOKUP($I11,'J3 - J14'!$A$12:$N$17,13,FALSE))</f>
        <v>2</v>
      </c>
      <c r="AV56" s="7">
        <f>IF(ISERROR(VLOOKUP($I11,'J4 - J15'!$A$12:$N$17,2,FALSE))=TRUE,VLOOKUP($I11,'J4 - J15'!$D$12:$N$17,11,FALSE),VLOOKUP($I11,'J4 - J15'!$A$12:$N$17,13,FALSE))</f>
        <v>0</v>
      </c>
      <c r="AW56" s="7">
        <f>IF(ISERROR(VLOOKUP($I11,'J5 - J16'!$A$12:$N$17,2,FALSE))=TRUE,VLOOKUP($I11,'J5 - J16'!$D$12:$N$17,11,FALSE),VLOOKUP($I11,'J5 - J16'!$A$12:$N$17,13,FALSE))</f>
        <v>0</v>
      </c>
      <c r="AX56" s="7">
        <f>IF(ISERROR(VLOOKUP($I11,'J6 - J17'!$A$12:$N$17,2,FALSE))=TRUE,VLOOKUP($I11,'J6 - J17'!$D$12:$N$17,11,FALSE),VLOOKUP($I11,'J6 - J17'!$A$12:$N$17,13,FALSE))</f>
        <v>1</v>
      </c>
      <c r="AY56" s="7">
        <f>IF(ISERROR(VLOOKUP($I11,'J7 - J18'!$A$12:$N$17,2,FALSE))=TRUE,VLOOKUP($I11,'J7 - J18'!$D$12:$N$17,11,FALSE),VLOOKUP($I11,'J7 - J18'!$A$12:$N$17,13,FALSE))</f>
        <v>1</v>
      </c>
      <c r="AZ56" s="7">
        <f>IF(ISERROR(VLOOKUP($I11,'J8 - J19'!$A$12:$N$17,2,FALSE))=TRUE,VLOOKUP($I11,'J8 - J19'!$D$12:$N$17,11,FALSE),VLOOKUP($I11,'J8 - J19'!$A$12:$N$17,13,FALSE))</f>
        <v>1</v>
      </c>
      <c r="BA56" s="7">
        <f>IF(ISERROR(VLOOKUP($I11,'J9 - J20'!$A$12:$N$17,2,FALSE))=TRUE,VLOOKUP($I11,'J9 - J20'!$D$12:$N$17,11,FALSE),VLOOKUP($I11,'J9 - J20'!$A$12:$N$17,13,FALSE))</f>
        <v>3</v>
      </c>
      <c r="BB56" s="7">
        <f>IF(ISERROR(VLOOKUP($I11,'J10 - J21'!$A$12:$N$17,2,FALSE))=TRUE,VLOOKUP($I11,'J10 - J21'!$D$12:$N$17,11,FALSE),VLOOKUP($I11,'J10 - J21'!$A$12:$N$17,13,FALSE))</f>
        <v>1</v>
      </c>
      <c r="BC56" s="7">
        <f>IF(ISERROR(VLOOKUP($I11,'J11 - J22'!$A$12:$N$17,2,FALSE))=TRUE,VLOOKUP($I11,'J11 - J22'!$D$12:$N$17,11,FALSE),VLOOKUP($I11,'J11 - J22'!$A$12:$N$17,13,FALSE))</f>
        <v>2</v>
      </c>
    </row>
    <row r="57" spans="22:55" s="1" customFormat="1" ht="15">
      <c r="V57" s="3"/>
      <c r="AH57" s="7">
        <f>IF(ISERROR(VLOOKUP($I12,'J1 - J12'!$A$3:$N$8,2,FALSE))=TRUE,VLOOKUP($I12,'J1 - J12'!$D$3:$N$8,11,FALSE),VLOOKUP($I12,'J1 - J12'!$A$3:$N$8,13,FALSE))</f>
        <v>1</v>
      </c>
      <c r="AI57" s="7">
        <f>IF(ISERROR(VLOOKUP($I12,'J2 - J13'!$A$3:$N$8,2,FALSE))=TRUE,VLOOKUP($I12,'J2 - J13'!$D$3:$N$8,11,FALSE),VLOOKUP($I12,'J2 - J13'!$A$3:$N$8,13,FALSE))</f>
        <v>1</v>
      </c>
      <c r="AJ57" s="7">
        <f>IF(ISERROR(VLOOKUP($I12,'J3 - J14'!$A$3:$N$8,2,FALSE))=TRUE,VLOOKUP($I12,'J3 - J14'!$D$3:$N$8,11,FALSE),VLOOKUP($I12,'J3 - J14'!$A$3:$N$8,13,FALSE))</f>
        <v>1</v>
      </c>
      <c r="AK57" s="7">
        <f>IF(ISERROR(VLOOKUP($I12,'J4 - J15'!$A$3:$N$8,2,FALSE))=TRUE,VLOOKUP($I12,'J4 - J15'!$D$3:$N$8,11,FALSE),VLOOKUP($I12,'J4 - J15'!$A$3:$N$8,13,FALSE))</f>
        <v>2</v>
      </c>
      <c r="AL57" s="7">
        <f>IF(ISERROR(VLOOKUP($I12,'J5 - J16'!$A$3:$N$8,2,FALSE))=TRUE,VLOOKUP($I12,'J5 - J16'!$D$3:$N$8,11,FALSE),VLOOKUP($I12,'J5 - J16'!$A$3:$N$8,13,FALSE))</f>
        <v>1</v>
      </c>
      <c r="AM57" s="7">
        <f>IF(ISERROR(VLOOKUP($I12,'J6 - J17'!$A$3:$N$8,2,FALSE))=TRUE,VLOOKUP($I12,'J6 - J17'!$D$3:$N$8,11,FALSE),VLOOKUP($I12,'J6 - J17'!$A$3:$N$8,13,FALSE))</f>
        <v>1</v>
      </c>
      <c r="AN57" s="7">
        <f>IF(ISERROR(VLOOKUP($I12,'J7 - J18'!$A$3:$N$8,2,FALSE))=TRUE,VLOOKUP($I12,'J7 - J18'!$D$3:$N$8,11,FALSE),VLOOKUP($I12,'J7 - J18'!$A$3:$N$8,13,FALSE))</f>
        <v>3</v>
      </c>
      <c r="AO57" s="7">
        <f>IF(ISERROR(VLOOKUP($I12,'J8 - J19'!$A$3:$N$8,2,FALSE))=TRUE,VLOOKUP($I12,'J8 - J19'!$D$3:$N$8,11,FALSE),VLOOKUP($I12,'J8 - J19'!$A$3:$N$8,13,FALSE))</f>
        <v>0</v>
      </c>
      <c r="AP57" s="7">
        <f>IF(ISERROR(VLOOKUP($I12,'J9 - J20'!$A$3:$N$8,2,FALSE))=TRUE,VLOOKUP($I12,'J9 - J20'!$D$3:$N$8,11,FALSE),VLOOKUP($I12,'J9 - J20'!$A$3:$N$8,13,FALSE))</f>
        <v>6</v>
      </c>
      <c r="AQ57" s="7">
        <f>IF(ISERROR(VLOOKUP($I12,'J10 - J21'!$A$3:$N$8,2,FALSE))=TRUE,VLOOKUP($I12,'J10 - J21'!$D$3:$N$8,11,FALSE),VLOOKUP($I12,'J10 - J21'!$A$3:$N$8,13,FALSE))</f>
        <v>1</v>
      </c>
      <c r="AR57" s="7">
        <f>IF(ISERROR(VLOOKUP($I12,'J11 - J22'!$A$3:$N$8,2,FALSE))=TRUE,VLOOKUP($I12,'J11 - J22'!$D$3:$N$8,11,FALSE),VLOOKUP($I12,'J11 - J22'!$A$3:$N$8,13,FALSE))</f>
        <v>6</v>
      </c>
      <c r="AS57" s="7">
        <f>IF(ISERROR(VLOOKUP($I12,'J1 - J12'!$A$12:$N$17,2,FALSE))=TRUE,VLOOKUP($I12,'J1 - J12'!$D$12:$N$17,11,FALSE),VLOOKUP($I12,'J1 - J12'!$A$12:$N$17,13,FALSE))</f>
        <v>3</v>
      </c>
      <c r="AT57" s="7">
        <f>IF(ISERROR(VLOOKUP($I12,'J2 - J13'!$A$12:$N$17,2,FALSE))=TRUE,VLOOKUP($I12,'J2 - J13'!$D$12:$N$17,11,FALSE),VLOOKUP($I12,'J2 - J13'!$A$12:$N$17,13,FALSE))</f>
        <v>0</v>
      </c>
      <c r="AU57" s="7">
        <f>IF(ISERROR(VLOOKUP($I12,'J3 - J14'!$A$12:$N$17,2,FALSE))=TRUE,VLOOKUP($I12,'J3 - J14'!$D$12:$N$17,11,FALSE),VLOOKUP($I12,'J3 - J14'!$A$12:$N$17,13,FALSE))</f>
        <v>3</v>
      </c>
      <c r="AV57" s="7">
        <f>IF(ISERROR(VLOOKUP($I12,'J4 - J15'!$A$12:$N$17,2,FALSE))=TRUE,VLOOKUP($I12,'J4 - J15'!$D$12:$N$17,11,FALSE),VLOOKUP($I12,'J4 - J15'!$A$12:$N$17,13,FALSE))</f>
        <v>1</v>
      </c>
      <c r="AW57" s="7">
        <f>IF(ISERROR(VLOOKUP($I12,'J5 - J16'!$A$12:$N$17,2,FALSE))=TRUE,VLOOKUP($I12,'J5 - J16'!$D$12:$N$17,11,FALSE),VLOOKUP($I12,'J5 - J16'!$A$12:$N$17,13,FALSE))</f>
        <v>3</v>
      </c>
      <c r="AX57" s="7">
        <f>IF(ISERROR(VLOOKUP($I12,'J6 - J17'!$A$12:$N$17,2,FALSE))=TRUE,VLOOKUP($I12,'J6 - J17'!$D$12:$N$17,11,FALSE),VLOOKUP($I12,'J6 - J17'!$A$12:$N$17,13,FALSE))</f>
        <v>5</v>
      </c>
      <c r="AY57" s="7">
        <f>IF(ISERROR(VLOOKUP($I12,'J7 - J18'!$A$12:$N$17,2,FALSE))=TRUE,VLOOKUP($I12,'J7 - J18'!$D$12:$N$17,11,FALSE),VLOOKUP($I12,'J7 - J18'!$A$12:$N$17,13,FALSE))</f>
        <v>2</v>
      </c>
      <c r="AZ57" s="7">
        <f>IF(ISERROR(VLOOKUP($I12,'J8 - J19'!$A$12:$N$17,2,FALSE))=TRUE,VLOOKUP($I12,'J8 - J19'!$D$12:$N$17,11,FALSE),VLOOKUP($I12,'J8 - J19'!$A$12:$N$17,13,FALSE))</f>
        <v>5</v>
      </c>
      <c r="BA57" s="7">
        <f>IF(ISERROR(VLOOKUP($I12,'J9 - J20'!$A$12:$N$17,2,FALSE))=TRUE,VLOOKUP($I12,'J9 - J20'!$D$12:$N$17,11,FALSE),VLOOKUP($I12,'J9 - J20'!$A$12:$N$17,13,FALSE))</f>
        <v>2</v>
      </c>
      <c r="BB57" s="7">
        <f>IF(ISERROR(VLOOKUP($I12,'J10 - J21'!$A$12:$N$17,2,FALSE))=TRUE,VLOOKUP($I12,'J10 - J21'!$D$12:$N$17,11,FALSE),VLOOKUP($I12,'J10 - J21'!$A$12:$N$17,13,FALSE))</f>
        <v>2</v>
      </c>
      <c r="BC57" s="7">
        <f>IF(ISERROR(VLOOKUP($I12,'J11 - J22'!$A$12:$N$17,2,FALSE))=TRUE,VLOOKUP($I12,'J11 - J22'!$D$12:$N$17,11,FALSE),VLOOKUP($I12,'J11 - J22'!$A$12:$N$17,13,FALSE))</f>
        <v>5</v>
      </c>
    </row>
    <row r="58" spans="22:55" s="1" customFormat="1" ht="15">
      <c r="V58" s="3"/>
      <c r="AH58" s="7">
        <f>IF(ISERROR(VLOOKUP($I13,'J1 - J12'!$A$3:$N$8,2,FALSE))=TRUE,VLOOKUP($I13,'J1 - J12'!$D$3:$N$8,11,FALSE),VLOOKUP($I13,'J1 - J12'!$A$3:$N$8,13,FALSE))</f>
        <v>0</v>
      </c>
      <c r="AI58" s="7">
        <f>IF(ISERROR(VLOOKUP($I13,'J2 - J13'!$A$3:$N$8,2,FALSE))=TRUE,VLOOKUP($I13,'J2 - J13'!$D$3:$N$8,11,FALSE),VLOOKUP($I13,'J2 - J13'!$A$3:$N$8,13,FALSE))</f>
        <v>2</v>
      </c>
      <c r="AJ58" s="7">
        <f>IF(ISERROR(VLOOKUP($I13,'J3 - J14'!$A$3:$N$8,2,FALSE))=TRUE,VLOOKUP($I13,'J3 - J14'!$D$3:$N$8,11,FALSE),VLOOKUP($I13,'J3 - J14'!$A$3:$N$8,13,FALSE))</f>
        <v>3</v>
      </c>
      <c r="AK58" s="7">
        <f>IF(ISERROR(VLOOKUP($I13,'J4 - J15'!$A$3:$N$8,2,FALSE))=TRUE,VLOOKUP($I13,'J4 - J15'!$D$3:$N$8,11,FALSE),VLOOKUP($I13,'J4 - J15'!$A$3:$N$8,13,FALSE))</f>
        <v>1</v>
      </c>
      <c r="AL58" s="7">
        <f>IF(ISERROR(VLOOKUP($I13,'J5 - J16'!$A$3:$N$8,2,FALSE))=TRUE,VLOOKUP($I13,'J5 - J16'!$D$3:$N$8,11,FALSE),VLOOKUP($I13,'J5 - J16'!$A$3:$N$8,13,FALSE))</f>
        <v>2</v>
      </c>
      <c r="AM58" s="7">
        <f>IF(ISERROR(VLOOKUP($I13,'J6 - J17'!$A$3:$N$8,2,FALSE))=TRUE,VLOOKUP($I13,'J6 - J17'!$D$3:$N$8,11,FALSE),VLOOKUP($I13,'J6 - J17'!$A$3:$N$8,13,FALSE))</f>
        <v>2</v>
      </c>
      <c r="AN58" s="7">
        <f>IF(ISERROR(VLOOKUP($I13,'J7 - J18'!$A$3:$N$8,2,FALSE))=TRUE,VLOOKUP($I13,'J7 - J18'!$D$3:$N$8,11,FALSE),VLOOKUP($I13,'J7 - J18'!$A$3:$N$8,13,FALSE))</f>
        <v>2</v>
      </c>
      <c r="AO58" s="7">
        <f>IF(ISERROR(VLOOKUP($I13,'J8 - J19'!$A$3:$N$8,2,FALSE))=TRUE,VLOOKUP($I13,'J8 - J19'!$D$3:$N$8,11,FALSE),VLOOKUP($I13,'J8 - J19'!$A$3:$N$8,13,FALSE))</f>
        <v>5</v>
      </c>
      <c r="AP58" s="7">
        <f>IF(ISERROR(VLOOKUP($I13,'J9 - J20'!$A$3:$N$8,2,FALSE))=TRUE,VLOOKUP($I13,'J9 - J20'!$D$3:$N$8,11,FALSE),VLOOKUP($I13,'J9 - J20'!$A$3:$N$8,13,FALSE))</f>
        <v>1</v>
      </c>
      <c r="AQ58" s="7">
        <f>IF(ISERROR(VLOOKUP($I13,'J10 - J21'!$A$3:$N$8,2,FALSE))=TRUE,VLOOKUP($I13,'J10 - J21'!$D$3:$N$8,11,FALSE),VLOOKUP($I13,'J10 - J21'!$A$3:$N$8,13,FALSE))</f>
        <v>1</v>
      </c>
      <c r="AR58" s="7">
        <f>IF(ISERROR(VLOOKUP($I13,'J11 - J22'!$A$3:$N$8,2,FALSE))=TRUE,VLOOKUP($I13,'J11 - J22'!$D$3:$N$8,11,FALSE),VLOOKUP($I13,'J11 - J22'!$A$3:$N$8,13,FALSE))</f>
        <v>3</v>
      </c>
      <c r="AS58" s="7">
        <f>IF(ISERROR(VLOOKUP($I13,'J1 - J12'!$A$12:$N$17,2,FALSE))=TRUE,VLOOKUP($I13,'J1 - J12'!$D$12:$N$17,11,FALSE),VLOOKUP($I13,'J1 - J12'!$A$12:$N$17,13,FALSE))</f>
        <v>1</v>
      </c>
      <c r="AT58" s="7">
        <f>IF(ISERROR(VLOOKUP($I13,'J2 - J13'!$A$12:$N$17,2,FALSE))=TRUE,VLOOKUP($I13,'J2 - J13'!$D$12:$N$17,11,FALSE),VLOOKUP($I13,'J2 - J13'!$A$12:$N$17,13,FALSE))</f>
        <v>1</v>
      </c>
      <c r="AU58" s="7">
        <f>IF(ISERROR(VLOOKUP($I13,'J3 - J14'!$A$12:$N$17,2,FALSE))=TRUE,VLOOKUP($I13,'J3 - J14'!$D$12:$N$17,11,FALSE),VLOOKUP($I13,'J3 - J14'!$A$12:$N$17,13,FALSE))</f>
        <v>1</v>
      </c>
      <c r="AV58" s="7">
        <f>IF(ISERROR(VLOOKUP($I13,'J4 - J15'!$A$12:$N$17,2,FALSE))=TRUE,VLOOKUP($I13,'J4 - J15'!$D$12:$N$17,11,FALSE),VLOOKUP($I13,'J4 - J15'!$A$12:$N$17,13,FALSE))</f>
        <v>0</v>
      </c>
      <c r="AW58" s="7">
        <f>IF(ISERROR(VLOOKUP($I13,'J5 - J16'!$A$12:$N$17,2,FALSE))=TRUE,VLOOKUP($I13,'J5 - J16'!$D$12:$N$17,11,FALSE),VLOOKUP($I13,'J5 - J16'!$A$12:$N$17,13,FALSE))</f>
        <v>2</v>
      </c>
      <c r="AX58" s="7">
        <f>IF(ISERROR(VLOOKUP($I13,'J6 - J17'!$A$12:$N$17,2,FALSE))=TRUE,VLOOKUP($I13,'J6 - J17'!$D$12:$N$17,11,FALSE),VLOOKUP($I13,'J6 - J17'!$A$12:$N$17,13,FALSE))</f>
        <v>3</v>
      </c>
      <c r="AY58" s="7">
        <f>IF(ISERROR(VLOOKUP($I13,'J7 - J18'!$A$12:$N$17,2,FALSE))=TRUE,VLOOKUP($I13,'J7 - J18'!$D$12:$N$17,11,FALSE),VLOOKUP($I13,'J7 - J18'!$A$12:$N$17,13,FALSE))</f>
        <v>2</v>
      </c>
      <c r="AZ58" s="7">
        <f>IF(ISERROR(VLOOKUP($I13,'J8 - J19'!$A$12:$N$17,2,FALSE))=TRUE,VLOOKUP($I13,'J8 - J19'!$D$12:$N$17,11,FALSE),VLOOKUP($I13,'J8 - J19'!$A$12:$N$17,13,FALSE))</f>
        <v>1</v>
      </c>
      <c r="BA58" s="7">
        <f>IF(ISERROR(VLOOKUP($I13,'J9 - J20'!$A$12:$N$17,2,FALSE))=TRUE,VLOOKUP($I13,'J9 - J20'!$D$12:$N$17,11,FALSE),VLOOKUP($I13,'J9 - J20'!$A$12:$N$17,13,FALSE))</f>
        <v>0</v>
      </c>
      <c r="BB58" s="7">
        <f>IF(ISERROR(VLOOKUP($I13,'J10 - J21'!$A$12:$N$17,2,FALSE))=TRUE,VLOOKUP($I13,'J10 - J21'!$D$12:$N$17,11,FALSE),VLOOKUP($I13,'J10 - J21'!$A$12:$N$17,13,FALSE))</f>
        <v>2</v>
      </c>
      <c r="BC58" s="7">
        <f>IF(ISERROR(VLOOKUP($I13,'J11 - J22'!$A$12:$N$17,2,FALSE))=TRUE,VLOOKUP($I13,'J11 - J22'!$D$12:$N$17,11,FALSE),VLOOKUP($I13,'J11 - J22'!$A$12:$N$17,13,FALSE))</f>
        <v>2</v>
      </c>
    </row>
    <row r="59" spans="22:55" s="1" customFormat="1" ht="15">
      <c r="V59" s="3"/>
      <c r="AH59" s="7">
        <f>IF(ISERROR(VLOOKUP($I14,'J1 - J12'!$A$3:$N$8,2,FALSE))=TRUE,VLOOKUP($I14,'J1 - J12'!$D$3:$N$8,11,FALSE),VLOOKUP($I14,'J1 - J12'!$A$3:$N$8,13,FALSE))</f>
        <v>3</v>
      </c>
      <c r="AI59" s="7">
        <f>IF(ISERROR(VLOOKUP($I14,'J2 - J13'!$A$3:$N$8,2,FALSE))=TRUE,VLOOKUP($I14,'J2 - J13'!$D$3:$N$8,11,FALSE),VLOOKUP($I14,'J2 - J13'!$A$3:$N$8,13,FALSE))</f>
        <v>0</v>
      </c>
      <c r="AJ59" s="7">
        <f>IF(ISERROR(VLOOKUP($I14,'J3 - J14'!$A$3:$N$8,2,FALSE))=TRUE,VLOOKUP($I14,'J3 - J14'!$D$3:$N$8,11,FALSE),VLOOKUP($I14,'J3 - J14'!$A$3:$N$8,13,FALSE))</f>
        <v>1</v>
      </c>
      <c r="AK59" s="7">
        <f>IF(ISERROR(VLOOKUP($I14,'J4 - J15'!$A$3:$N$8,2,FALSE))=TRUE,VLOOKUP($I14,'J4 - J15'!$D$3:$N$8,11,FALSE),VLOOKUP($I14,'J4 - J15'!$A$3:$N$8,13,FALSE))</f>
        <v>5</v>
      </c>
      <c r="AL59" s="7">
        <f>IF(ISERROR(VLOOKUP($I14,'J5 - J16'!$A$3:$N$8,2,FALSE))=TRUE,VLOOKUP($I14,'J5 - J16'!$D$3:$N$8,11,FALSE),VLOOKUP($I14,'J5 - J16'!$A$3:$N$8,13,FALSE))</f>
        <v>2</v>
      </c>
      <c r="AM59" s="7">
        <f>IF(ISERROR(VLOOKUP($I14,'J6 - J17'!$A$3:$N$8,2,FALSE))=TRUE,VLOOKUP($I14,'J6 - J17'!$D$3:$N$8,11,FALSE),VLOOKUP($I14,'J6 - J17'!$A$3:$N$8,13,FALSE))</f>
        <v>2</v>
      </c>
      <c r="AN59" s="7">
        <f>IF(ISERROR(VLOOKUP($I14,'J7 - J18'!$A$3:$N$8,2,FALSE))=TRUE,VLOOKUP($I14,'J7 - J18'!$D$3:$N$8,11,FALSE),VLOOKUP($I14,'J7 - J18'!$A$3:$N$8,13,FALSE))</f>
        <v>3</v>
      </c>
      <c r="AO59" s="7">
        <f>IF(ISERROR(VLOOKUP($I14,'J8 - J19'!$A$3:$N$8,2,FALSE))=TRUE,VLOOKUP($I14,'J8 - J19'!$D$3:$N$8,11,FALSE),VLOOKUP($I14,'J8 - J19'!$A$3:$N$8,13,FALSE))</f>
        <v>0</v>
      </c>
      <c r="AP59" s="7">
        <f>IF(ISERROR(VLOOKUP($I14,'J9 - J20'!$A$3:$N$8,2,FALSE))=TRUE,VLOOKUP($I14,'J9 - J20'!$D$3:$N$8,11,FALSE),VLOOKUP($I14,'J9 - J20'!$A$3:$N$8,13,FALSE))</f>
        <v>1</v>
      </c>
      <c r="AQ59" s="7">
        <f>IF(ISERROR(VLOOKUP($I14,'J10 - J21'!$A$3:$N$8,2,FALSE))=TRUE,VLOOKUP($I14,'J10 - J21'!$D$3:$N$8,11,FALSE),VLOOKUP($I14,'J10 - J21'!$A$3:$N$8,13,FALSE))</f>
        <v>0</v>
      </c>
      <c r="AR59" s="7">
        <f>IF(ISERROR(VLOOKUP($I14,'J11 - J22'!$A$3:$N$8,2,FALSE))=TRUE,VLOOKUP($I14,'J11 - J22'!$D$3:$N$8,11,FALSE),VLOOKUP($I14,'J11 - J22'!$A$3:$N$8,13,FALSE))</f>
        <v>1</v>
      </c>
      <c r="AS59" s="7">
        <f>IF(ISERROR(VLOOKUP($I14,'J1 - J12'!$A$12:$N$17,2,FALSE))=TRUE,VLOOKUP($I14,'J1 - J12'!$D$12:$N$17,11,FALSE),VLOOKUP($I14,'J1 - J12'!$A$12:$N$17,13,FALSE))</f>
        <v>2</v>
      </c>
      <c r="AT59" s="7">
        <f>IF(ISERROR(VLOOKUP($I14,'J2 - J13'!$A$12:$N$17,2,FALSE))=TRUE,VLOOKUP($I14,'J2 - J13'!$D$12:$N$17,11,FALSE),VLOOKUP($I14,'J2 - J13'!$A$12:$N$17,13,FALSE))</f>
        <v>0</v>
      </c>
      <c r="AU59" s="7">
        <f>IF(ISERROR(VLOOKUP($I14,'J3 - J14'!$A$12:$N$17,2,FALSE))=TRUE,VLOOKUP($I14,'J3 - J14'!$D$12:$N$17,11,FALSE),VLOOKUP($I14,'J3 - J14'!$A$12:$N$17,13,FALSE))</f>
        <v>1</v>
      </c>
      <c r="AV59" s="7">
        <f>IF(ISERROR(VLOOKUP($I14,'J4 - J15'!$A$12:$N$17,2,FALSE))=TRUE,VLOOKUP($I14,'J4 - J15'!$D$12:$N$17,11,FALSE),VLOOKUP($I14,'J4 - J15'!$A$12:$N$17,13,FALSE))</f>
        <v>1</v>
      </c>
      <c r="AW59" s="7">
        <f>IF(ISERROR(VLOOKUP($I14,'J5 - J16'!$A$12:$N$17,2,FALSE))=TRUE,VLOOKUP($I14,'J5 - J16'!$D$12:$N$17,11,FALSE),VLOOKUP($I14,'J5 - J16'!$A$12:$N$17,13,FALSE))</f>
        <v>1</v>
      </c>
      <c r="AX59" s="7">
        <f>IF(ISERROR(VLOOKUP($I14,'J6 - J17'!$A$12:$N$17,2,FALSE))=TRUE,VLOOKUP($I14,'J6 - J17'!$D$12:$N$17,11,FALSE),VLOOKUP($I14,'J6 - J17'!$A$12:$N$17,13,FALSE))</f>
        <v>0</v>
      </c>
      <c r="AY59" s="7">
        <f>IF(ISERROR(VLOOKUP($I14,'J7 - J18'!$A$12:$N$17,2,FALSE))=TRUE,VLOOKUP($I14,'J7 - J18'!$D$12:$N$17,11,FALSE),VLOOKUP($I14,'J7 - J18'!$A$12:$N$17,13,FALSE))</f>
        <v>7</v>
      </c>
      <c r="AZ59" s="7">
        <f>IF(ISERROR(VLOOKUP($I14,'J8 - J19'!$A$12:$N$17,2,FALSE))=TRUE,VLOOKUP($I14,'J8 - J19'!$D$12:$N$17,11,FALSE),VLOOKUP($I14,'J8 - J19'!$A$12:$N$17,13,FALSE))</f>
        <v>2</v>
      </c>
      <c r="BA59" s="7">
        <f>IF(ISERROR(VLOOKUP($I14,'J9 - J20'!$A$12:$N$17,2,FALSE))=TRUE,VLOOKUP($I14,'J9 - J20'!$D$12:$N$17,11,FALSE),VLOOKUP($I14,'J9 - J20'!$A$12:$N$17,13,FALSE))</f>
        <v>2</v>
      </c>
      <c r="BB59" s="7">
        <f>IF(ISERROR(VLOOKUP($I14,'J10 - J21'!$A$12:$N$17,2,FALSE))=TRUE,VLOOKUP($I14,'J10 - J21'!$D$12:$N$17,11,FALSE),VLOOKUP($I14,'J10 - J21'!$A$12:$N$17,13,FALSE))</f>
        <v>6</v>
      </c>
      <c r="BC59" s="7">
        <f>IF(ISERROR(VLOOKUP($I14,'J11 - J22'!$A$12:$N$17,2,FALSE))=TRUE,VLOOKUP($I14,'J11 - J22'!$D$12:$N$17,11,FALSE),VLOOKUP($I14,'J11 - J22'!$A$12:$N$17,13,FALSE))</f>
        <v>3</v>
      </c>
    </row>
    <row r="60" spans="22:55" s="1" customFormat="1" ht="15">
      <c r="V60" s="3"/>
      <c r="AH60" s="7">
        <f>IF(ISERROR(VLOOKUP($I15,'J1 - J12'!$A$3:$N$8,2,FALSE))=TRUE,VLOOKUP($I15,'J1 - J12'!$D$3:$N$8,11,FALSE),VLOOKUP($I15,'J1 - J12'!$A$3:$N$8,13,FALSE))</f>
        <v>1</v>
      </c>
      <c r="AI60" s="7">
        <f>IF(ISERROR(VLOOKUP($I15,'J2 - J13'!$A$3:$N$8,2,FALSE))=TRUE,VLOOKUP($I15,'J2 - J13'!$D$3:$N$8,11,FALSE),VLOOKUP($I15,'J2 - J13'!$A$3:$N$8,13,FALSE))</f>
        <v>3</v>
      </c>
      <c r="AJ60" s="7">
        <f>IF(ISERROR(VLOOKUP($I15,'J3 - J14'!$A$3:$N$8,2,FALSE))=TRUE,VLOOKUP($I15,'J3 - J14'!$D$3:$N$8,11,FALSE),VLOOKUP($I15,'J3 - J14'!$A$3:$N$8,13,FALSE))</f>
        <v>2</v>
      </c>
      <c r="AK60" s="7">
        <f>IF(ISERROR(VLOOKUP($I15,'J4 - J15'!$A$3:$N$8,2,FALSE))=TRUE,VLOOKUP($I15,'J4 - J15'!$D$3:$N$8,11,FALSE),VLOOKUP($I15,'J4 - J15'!$A$3:$N$8,13,FALSE))</f>
        <v>1</v>
      </c>
      <c r="AL60" s="7">
        <f>IF(ISERROR(VLOOKUP($I15,'J5 - J16'!$A$3:$N$8,2,FALSE))=TRUE,VLOOKUP($I15,'J5 - J16'!$D$3:$N$8,11,FALSE),VLOOKUP($I15,'J5 - J16'!$A$3:$N$8,13,FALSE))</f>
        <v>1</v>
      </c>
      <c r="AM60" s="7">
        <f>IF(ISERROR(VLOOKUP($I15,'J6 - J17'!$A$3:$N$8,2,FALSE))=TRUE,VLOOKUP($I15,'J6 - J17'!$D$3:$N$8,11,FALSE),VLOOKUP($I15,'J6 - J17'!$A$3:$N$8,13,FALSE))</f>
        <v>2</v>
      </c>
      <c r="AN60" s="7">
        <f>IF(ISERROR(VLOOKUP($I15,'J7 - J18'!$A$3:$N$8,2,FALSE))=TRUE,VLOOKUP($I15,'J7 - J18'!$D$3:$N$8,11,FALSE),VLOOKUP($I15,'J7 - J18'!$A$3:$N$8,13,FALSE))</f>
        <v>1</v>
      </c>
      <c r="AO60" s="7">
        <f>IF(ISERROR(VLOOKUP($I15,'J8 - J19'!$A$3:$N$8,2,FALSE))=TRUE,VLOOKUP($I15,'J8 - J19'!$D$3:$N$8,11,FALSE),VLOOKUP($I15,'J8 - J19'!$A$3:$N$8,13,FALSE))</f>
        <v>6</v>
      </c>
      <c r="AP60" s="7">
        <f>IF(ISERROR(VLOOKUP($I15,'J9 - J20'!$A$3:$N$8,2,FALSE))=TRUE,VLOOKUP($I15,'J9 - J20'!$D$3:$N$8,11,FALSE),VLOOKUP($I15,'J9 - J20'!$A$3:$N$8,13,FALSE))</f>
        <v>5</v>
      </c>
      <c r="AQ60" s="7">
        <f>IF(ISERROR(VLOOKUP($I15,'J10 - J21'!$A$3:$N$8,2,FALSE))=TRUE,VLOOKUP($I15,'J10 - J21'!$D$3:$N$8,11,FALSE),VLOOKUP($I15,'J10 - J21'!$A$3:$N$8,13,FALSE))</f>
        <v>1</v>
      </c>
      <c r="AR60" s="7">
        <f>IF(ISERROR(VLOOKUP($I15,'J11 - J22'!$A$3:$N$8,2,FALSE))=TRUE,VLOOKUP($I15,'J11 - J22'!$D$3:$N$8,11,FALSE),VLOOKUP($I15,'J11 - J22'!$A$3:$N$8,13,FALSE))</f>
        <v>1</v>
      </c>
      <c r="AS60" s="7">
        <f>IF(ISERROR(VLOOKUP($I15,'J1 - J12'!$A$12:$N$17,2,FALSE))=TRUE,VLOOKUP($I15,'J1 - J12'!$D$12:$N$17,11,FALSE),VLOOKUP($I15,'J1 - J12'!$A$12:$N$17,13,FALSE))</f>
        <v>2</v>
      </c>
      <c r="AT60" s="7">
        <f>IF(ISERROR(VLOOKUP($I15,'J2 - J13'!$A$12:$N$17,2,FALSE))=TRUE,VLOOKUP($I15,'J2 - J13'!$D$12:$N$17,11,FALSE),VLOOKUP($I15,'J2 - J13'!$A$12:$N$17,13,FALSE))</f>
        <v>7</v>
      </c>
      <c r="AU60" s="7">
        <f>IF(ISERROR(VLOOKUP($I15,'J3 - J14'!$A$12:$N$17,2,FALSE))=TRUE,VLOOKUP($I15,'J3 - J14'!$D$12:$N$17,11,FALSE),VLOOKUP($I15,'J3 - J14'!$A$12:$N$17,13,FALSE))</f>
        <v>1</v>
      </c>
      <c r="AV60" s="7">
        <f>IF(ISERROR(VLOOKUP($I15,'J4 - J15'!$A$12:$N$17,2,FALSE))=TRUE,VLOOKUP($I15,'J4 - J15'!$D$12:$N$17,11,FALSE),VLOOKUP($I15,'J4 - J15'!$A$12:$N$17,13,FALSE))</f>
        <v>2</v>
      </c>
      <c r="AW60" s="7">
        <f>IF(ISERROR(VLOOKUP($I15,'J5 - J16'!$A$12:$N$17,2,FALSE))=TRUE,VLOOKUP($I15,'J5 - J16'!$D$12:$N$17,11,FALSE),VLOOKUP($I15,'J5 - J16'!$A$12:$N$17,13,FALSE))</f>
        <v>0</v>
      </c>
      <c r="AX60" s="7">
        <f>IF(ISERROR(VLOOKUP($I15,'J6 - J17'!$A$12:$N$17,2,FALSE))=TRUE,VLOOKUP($I15,'J6 - J17'!$D$12:$N$17,11,FALSE),VLOOKUP($I15,'J6 - J17'!$A$12:$N$17,13,FALSE))</f>
        <v>2</v>
      </c>
      <c r="AY60" s="7">
        <f>IF(ISERROR(VLOOKUP($I15,'J7 - J18'!$A$12:$N$17,2,FALSE))=TRUE,VLOOKUP($I15,'J7 - J18'!$D$12:$N$17,11,FALSE),VLOOKUP($I15,'J7 - J18'!$A$12:$N$17,13,FALSE))</f>
        <v>1</v>
      </c>
      <c r="AZ60" s="7">
        <f>IF(ISERROR(VLOOKUP($I15,'J8 - J19'!$A$12:$N$17,2,FALSE))=TRUE,VLOOKUP($I15,'J8 - J19'!$D$12:$N$17,11,FALSE),VLOOKUP($I15,'J8 - J19'!$A$12:$N$17,13,FALSE))</f>
        <v>2</v>
      </c>
      <c r="BA60" s="7">
        <f>IF(ISERROR(VLOOKUP($I15,'J9 - J20'!$A$12:$N$17,2,FALSE))=TRUE,VLOOKUP($I15,'J9 - J20'!$D$12:$N$17,11,FALSE),VLOOKUP($I15,'J9 - J20'!$A$12:$N$17,13,FALSE))</f>
        <v>3</v>
      </c>
      <c r="BB60" s="7">
        <f>IF(ISERROR(VLOOKUP($I15,'J10 - J21'!$A$12:$N$17,2,FALSE))=TRUE,VLOOKUP($I15,'J10 - J21'!$D$12:$N$17,11,FALSE),VLOOKUP($I15,'J10 - J21'!$A$12:$N$17,13,FALSE))</f>
        <v>1</v>
      </c>
      <c r="BC60" s="7">
        <f>IF(ISERROR(VLOOKUP($I15,'J11 - J22'!$A$12:$N$17,2,FALSE))=TRUE,VLOOKUP($I15,'J11 - J22'!$D$12:$N$17,11,FALSE),VLOOKUP($I15,'J11 - J22'!$A$12:$N$17,13,FALSE))</f>
        <v>4</v>
      </c>
    </row>
    <row r="61" s="1" customFormat="1" ht="15">
      <c r="V61" s="3"/>
    </row>
    <row r="62" spans="22:55" s="1" customFormat="1" ht="15">
      <c r="V62" s="3"/>
      <c r="AH62" s="13" t="s">
        <v>49</v>
      </c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</row>
    <row r="63" spans="22:55" s="1" customFormat="1" ht="15">
      <c r="V63" s="3"/>
      <c r="AH63" s="13" t="s">
        <v>26</v>
      </c>
      <c r="AI63" s="13" t="s">
        <v>27</v>
      </c>
      <c r="AJ63" s="13" t="s">
        <v>28</v>
      </c>
      <c r="AK63" s="13" t="s">
        <v>29</v>
      </c>
      <c r="AL63" s="13" t="s">
        <v>30</v>
      </c>
      <c r="AM63" s="13" t="s">
        <v>31</v>
      </c>
      <c r="AN63" s="13" t="s">
        <v>32</v>
      </c>
      <c r="AO63" s="13" t="s">
        <v>33</v>
      </c>
      <c r="AP63" s="13" t="s">
        <v>34</v>
      </c>
      <c r="AQ63" s="13" t="s">
        <v>35</v>
      </c>
      <c r="AR63" s="13" t="s">
        <v>36</v>
      </c>
      <c r="AS63" s="13" t="s">
        <v>37</v>
      </c>
      <c r="AT63" s="13" t="s">
        <v>38</v>
      </c>
      <c r="AU63" s="13" t="s">
        <v>39</v>
      </c>
      <c r="AV63" s="13" t="s">
        <v>40</v>
      </c>
      <c r="AW63" s="13" t="s">
        <v>41</v>
      </c>
      <c r="AX63" s="13" t="s">
        <v>42</v>
      </c>
      <c r="AY63" s="13" t="s">
        <v>43</v>
      </c>
      <c r="AZ63" s="13" t="s">
        <v>44</v>
      </c>
      <c r="BA63" s="13" t="s">
        <v>45</v>
      </c>
      <c r="BB63" s="13" t="s">
        <v>46</v>
      </c>
      <c r="BC63" s="13" t="s">
        <v>47</v>
      </c>
    </row>
    <row r="64" spans="22:55" s="1" customFormat="1" ht="15">
      <c r="V64" s="3"/>
      <c r="AH64" s="14">
        <f>IF(ISERROR(VLOOKUP($I4,'J1 - J12'!$A$3:$N$8,2,FALSE))=TRUE,VLOOKUP($I4,'J1 - J12'!$D$3:$N$8,10,FALSE),VLOOKUP($I4,'J1 - J12'!$A$3:$N$8,14,FALSE))</f>
        <v>5</v>
      </c>
      <c r="AI64" s="14">
        <f>IF(ISERROR(VLOOKUP($I4,'J2 - J13'!$A$3:$N$8,2,FALSE))=TRUE,VLOOKUP($I4,'J2 - J13'!$D$3:$N$8,10,FALSE),VLOOKUP($I4,'J2 - J13'!$A$3:$N$8,14,FALSE))</f>
        <v>3</v>
      </c>
      <c r="AJ64" s="14">
        <f>IF(ISERROR(VLOOKUP($I4,'J3 - J14'!$A$3:$N$8,2,FALSE))=TRUE,VLOOKUP($I4,'J3 - J14'!$D$3:$N$8,10,FALSE),VLOOKUP($I4,'J3 - J14'!$A$3:$N$8,14,FALSE))</f>
        <v>1</v>
      </c>
      <c r="AK64" s="14">
        <f>IF(ISERROR(VLOOKUP($I4,'J4 - J15'!$A$3:$N$8,2,FALSE))=TRUE,VLOOKUP($I4,'J4 - J15'!$D$3:$N$8,10,FALSE),VLOOKUP($I4,'J4 - J15'!$A$3:$N$8,14,FALSE))</f>
        <v>5</v>
      </c>
      <c r="AL64" s="14">
        <f>IF(ISERROR(VLOOKUP($I4,'J5 - J16'!$A$3:$N$8,2,FALSE))=TRUE,VLOOKUP($I4,'J5 - J16'!$D$3:$N$8,10,FALSE),VLOOKUP($I4,'J5 - J16'!$A$3:$N$8,14,FALSE))</f>
        <v>2</v>
      </c>
      <c r="AM64" s="14">
        <f>IF(ISERROR(VLOOKUP($I4,'J6 - J17'!$A$3:$N$8,2,FALSE))=TRUE,VLOOKUP($I4,'J6 - J17'!$D$3:$N$8,10,FALSE),VLOOKUP($I4,'J6 - J17'!$A$3:$N$8,14,FALSE))</f>
        <v>2</v>
      </c>
      <c r="AN64" s="14">
        <f>IF(ISERROR(VLOOKUP($I4,'J7 - J18'!$A$3:$N$8,2,FALSE))=TRUE,VLOOKUP($I4,'J7 - J18'!$D$3:$N$8,10,FALSE),VLOOKUP($I4,'J7 - J18'!$A$3:$N$8,14,FALSE))</f>
        <v>3</v>
      </c>
      <c r="AO64" s="14">
        <f>IF(ISERROR(VLOOKUP($I4,'J8 - J19'!$A$3:$N$8,2,FALSE))=TRUE,VLOOKUP($I4,'J8 - J19'!$D$3:$N$8,10,FALSE),VLOOKUP($I4,'J8 - J19'!$A$3:$N$8,14,FALSE))</f>
        <v>1</v>
      </c>
      <c r="AP64" s="14">
        <f>IF(ISERROR(VLOOKUP($I4,'J9 - J20'!$A$3:$N$8,2,FALSE))=TRUE,VLOOKUP($I4,'J9 - J20'!$D$3:$N$8,10,FALSE),VLOOKUP($I4,'J9 - J20'!$A$3:$N$8,14,FALSE))</f>
        <v>0</v>
      </c>
      <c r="AQ64" s="14">
        <f>IF(ISERROR(VLOOKUP($I4,'J10 - J21'!$A$3:$N$8,2,FALSE))=TRUE,VLOOKUP($I4,'J10 - J21'!$D$3:$N$8,10,FALSE),VLOOKUP($I4,'J10 - J21'!$A$3:$N$8,14,FALSE))</f>
        <v>1</v>
      </c>
      <c r="AR64" s="14">
        <f>IF(ISERROR(VLOOKUP($I4,'J11 - J22'!$A$3:$N$8,2,FALSE))=TRUE,VLOOKUP($I4,'J11 - J22'!$D$3:$N$8,10,FALSE),VLOOKUP($I4,'J11 - J22'!$A$3:$N$8,14,FALSE))</f>
        <v>6</v>
      </c>
      <c r="AS64" s="14">
        <f>IF(ISERROR(VLOOKUP($I4,'J1 - J12'!$A$12:$N$17,2,FALSE))=TRUE,VLOOKUP($I4,'J1 - J12'!$D$12:$N$17,10,FALSE),VLOOKUP($I4,'J1 - J12'!$A$12:$N$17,14,FALSE))</f>
        <v>4</v>
      </c>
      <c r="AT64" s="14">
        <f>IF(ISERROR(VLOOKUP($I4,'J2 - J13'!$A$12:$N$17,2,FALSE))=TRUE,VLOOKUP($I4,'J2 - J13'!$D$12:$N$17,10,FALSE),VLOOKUP($I4,'J2 - J13'!$A$12:$N$17,14,FALSE))</f>
        <v>7</v>
      </c>
      <c r="AU64" s="14">
        <f>IF(ISERROR(VLOOKUP($I4,'J3 - J14'!$A$12:$N$17,2,FALSE))=TRUE,VLOOKUP($I4,'J3 - J14'!$D$12:$N$17,10,FALSE),VLOOKUP($I4,'J3 - J14'!$A$12:$N$17,14,FALSE))</f>
        <v>6</v>
      </c>
      <c r="AV64" s="14">
        <f>IF(ISERROR(VLOOKUP($I4,'J4 - J15'!$A$12:$N$17,2,FALSE))=TRUE,VLOOKUP($I4,'J4 - J15'!$D$12:$N$17,10,FALSE),VLOOKUP($I4,'J4 - J15'!$A$12:$N$17,14,FALSE))</f>
        <v>1</v>
      </c>
      <c r="AW64" s="14">
        <f>IF(ISERROR(VLOOKUP($I4,'J5 - J16'!$A$12:$N$17,2,FALSE))=TRUE,VLOOKUP($I4,'J5 - J16'!$D$12:$N$17,10,FALSE),VLOOKUP($I4,'J5 - J16'!$A$12:$N$17,14,FALSE))</f>
        <v>2</v>
      </c>
      <c r="AX64" s="14">
        <f>IF(ISERROR(VLOOKUP($I4,'J6 - J17'!$A$12:$N$17,2,FALSE))=TRUE,VLOOKUP($I4,'J6 - J17'!$D$12:$N$17,10,FALSE),VLOOKUP($I4,'J6 - J17'!$A$12:$N$17,14,FALSE))</f>
        <v>2</v>
      </c>
      <c r="AY64" s="14">
        <f>IF(ISERROR(VLOOKUP($I4,'J7 - J18'!$A$12:$N$17,2,FALSE))=TRUE,VLOOKUP($I4,'J7 - J18'!$D$12:$N$17,10,FALSE),VLOOKUP($I4,'J7 - J18'!$A$12:$N$17,14,FALSE))</f>
        <v>7</v>
      </c>
      <c r="AZ64" s="14">
        <f>IF(ISERROR(VLOOKUP($I4,'J8 - J19'!$A$12:$N$17,2,FALSE))=TRUE,VLOOKUP($I4,'J8 - J19'!$D$12:$N$17,10,FALSE),VLOOKUP($I4,'J8 - J19'!$A$12:$N$17,14,FALSE))</f>
        <v>1</v>
      </c>
      <c r="BA64" s="14">
        <f>IF(ISERROR(VLOOKUP($I4,'J9 - J20'!$A$12:$N$17,2,FALSE))=TRUE,VLOOKUP($I4,'J9 - J20'!$D$12:$N$17,10,FALSE),VLOOKUP($I4,'J9 - J20'!$A$12:$N$17,14,FALSE))</f>
        <v>1</v>
      </c>
      <c r="BB64" s="14">
        <f>IF(ISERROR(VLOOKUP($I4,'J10 - J21'!$A$12:$N$17,2,FALSE))=TRUE,VLOOKUP($I4,'J10 - J21'!$D$12:$N$17,10,FALSE),VLOOKUP($I4,'J10 - J21'!$A$12:$N$17,14,FALSE))</f>
        <v>3</v>
      </c>
      <c r="BC64" s="14">
        <f>IF(ISERROR(VLOOKUP($I4,'J11 - J22'!$A$12:$N$17,2,FALSE))=TRUE,VLOOKUP($I4,'J11 - J22'!$D$12:$N$17,10,FALSE),VLOOKUP($I4,'J11 - J22'!$A$12:$N$17,14,FALSE))</f>
        <v>5</v>
      </c>
    </row>
    <row r="65" spans="22:55" s="1" customFormat="1" ht="15">
      <c r="V65" s="3"/>
      <c r="AH65" s="14">
        <f>IF(ISERROR(VLOOKUP($I5,'J1 - J12'!$A$3:$N$8,2,FALSE))=TRUE,VLOOKUP($I5,'J1 - J12'!$D$3:$N$8,10,FALSE),VLOOKUP($I5,'J1 - J12'!$A$3:$N$8,14,FALSE))</f>
        <v>2</v>
      </c>
      <c r="AI65" s="14">
        <f>IF(ISERROR(VLOOKUP($I5,'J2 - J13'!$A$3:$N$8,2,FALSE))=TRUE,VLOOKUP($I5,'J2 - J13'!$D$3:$N$8,10,FALSE),VLOOKUP($I5,'J2 - J13'!$A$3:$N$8,14,FALSE))</f>
        <v>2</v>
      </c>
      <c r="AJ65" s="14">
        <f>IF(ISERROR(VLOOKUP($I5,'J3 - J14'!$A$3:$N$8,2,FALSE))=TRUE,VLOOKUP($I5,'J3 - J14'!$D$3:$N$8,10,FALSE),VLOOKUP($I5,'J3 - J14'!$A$3:$N$8,14,FALSE))</f>
        <v>3</v>
      </c>
      <c r="AK65" s="14">
        <f>IF(ISERROR(VLOOKUP($I5,'J4 - J15'!$A$3:$N$8,2,FALSE))=TRUE,VLOOKUP($I5,'J4 - J15'!$D$3:$N$8,10,FALSE),VLOOKUP($I5,'J4 - J15'!$A$3:$N$8,14,FALSE))</f>
        <v>2</v>
      </c>
      <c r="AL65" s="14">
        <f>IF(ISERROR(VLOOKUP($I5,'J5 - J16'!$A$3:$N$8,2,FALSE))=TRUE,VLOOKUP($I5,'J5 - J16'!$D$3:$N$8,10,FALSE),VLOOKUP($I5,'J5 - J16'!$A$3:$N$8,14,FALSE))</f>
        <v>2</v>
      </c>
      <c r="AM65" s="14">
        <f>IF(ISERROR(VLOOKUP($I5,'J6 - J17'!$A$3:$N$8,2,FALSE))=TRUE,VLOOKUP($I5,'J6 - J17'!$D$3:$N$8,10,FALSE),VLOOKUP($I5,'J6 - J17'!$A$3:$N$8,14,FALSE))</f>
        <v>0</v>
      </c>
      <c r="AN65" s="14">
        <f>IF(ISERROR(VLOOKUP($I5,'J7 - J18'!$A$3:$N$8,2,FALSE))=TRUE,VLOOKUP($I5,'J7 - J18'!$D$3:$N$8,10,FALSE),VLOOKUP($I5,'J7 - J18'!$A$3:$N$8,14,FALSE))</f>
        <v>1</v>
      </c>
      <c r="AO65" s="14">
        <f>IF(ISERROR(VLOOKUP($I5,'J8 - J19'!$A$3:$N$8,2,FALSE))=TRUE,VLOOKUP($I5,'J8 - J19'!$D$3:$N$8,10,FALSE),VLOOKUP($I5,'J8 - J19'!$A$3:$N$8,14,FALSE))</f>
        <v>2</v>
      </c>
      <c r="AP65" s="14">
        <f>IF(ISERROR(VLOOKUP($I5,'J9 - J20'!$A$3:$N$8,2,FALSE))=TRUE,VLOOKUP($I5,'J9 - J20'!$D$3:$N$8,10,FALSE),VLOOKUP($I5,'J9 - J20'!$A$3:$N$8,14,FALSE))</f>
        <v>6</v>
      </c>
      <c r="AQ65" s="14">
        <f>IF(ISERROR(VLOOKUP($I5,'J10 - J21'!$A$3:$N$8,2,FALSE))=TRUE,VLOOKUP($I5,'J10 - J21'!$D$3:$N$8,10,FALSE),VLOOKUP($I5,'J10 - J21'!$A$3:$N$8,14,FALSE))</f>
        <v>1</v>
      </c>
      <c r="AR65" s="14">
        <f>IF(ISERROR(VLOOKUP($I5,'J11 - J22'!$A$3:$N$8,2,FALSE))=TRUE,VLOOKUP($I5,'J11 - J22'!$D$3:$N$8,10,FALSE),VLOOKUP($I5,'J11 - J22'!$A$3:$N$8,14,FALSE))</f>
        <v>1</v>
      </c>
      <c r="AS65" s="14">
        <f>IF(ISERROR(VLOOKUP($I5,'J1 - J12'!$A$12:$N$17,2,FALSE))=TRUE,VLOOKUP($I5,'J1 - J12'!$D$12:$N$17,10,FALSE),VLOOKUP($I5,'J1 - J12'!$A$12:$N$17,14,FALSE))</f>
        <v>0</v>
      </c>
      <c r="AT65" s="14">
        <f>IF(ISERROR(VLOOKUP($I5,'J2 - J13'!$A$12:$N$17,2,FALSE))=TRUE,VLOOKUP($I5,'J2 - J13'!$D$12:$N$17,10,FALSE),VLOOKUP($I5,'J2 - J13'!$A$12:$N$17,14,FALSE))</f>
        <v>1</v>
      </c>
      <c r="AU65" s="14">
        <f>IF(ISERROR(VLOOKUP($I5,'J3 - J14'!$A$12:$N$17,2,FALSE))=TRUE,VLOOKUP($I5,'J3 - J14'!$D$12:$N$17,10,FALSE),VLOOKUP($I5,'J3 - J14'!$A$12:$N$17,14,FALSE))</f>
        <v>1</v>
      </c>
      <c r="AV65" s="14">
        <f>IF(ISERROR(VLOOKUP($I5,'J4 - J15'!$A$12:$N$17,2,FALSE))=TRUE,VLOOKUP($I5,'J4 - J15'!$D$12:$N$17,10,FALSE),VLOOKUP($I5,'J4 - J15'!$A$12:$N$17,14,FALSE))</f>
        <v>1</v>
      </c>
      <c r="AW65" s="14">
        <f>IF(ISERROR(VLOOKUP($I5,'J5 - J16'!$A$12:$N$17,2,FALSE))=TRUE,VLOOKUP($I5,'J5 - J16'!$D$12:$N$17,10,FALSE),VLOOKUP($I5,'J5 - J16'!$A$12:$N$17,14,FALSE))</f>
        <v>1</v>
      </c>
      <c r="AX65" s="14">
        <f>IF(ISERROR(VLOOKUP($I5,'J6 - J17'!$A$12:$N$17,2,FALSE))=TRUE,VLOOKUP($I5,'J6 - J17'!$D$12:$N$17,10,FALSE),VLOOKUP($I5,'J6 - J17'!$A$12:$N$17,14,FALSE))</f>
        <v>1</v>
      </c>
      <c r="AY65" s="14">
        <f>IF(ISERROR(VLOOKUP($I5,'J7 - J18'!$A$12:$N$17,2,FALSE))=TRUE,VLOOKUP($I5,'J7 - J18'!$D$12:$N$17,10,FALSE),VLOOKUP($I5,'J7 - J18'!$A$12:$N$17,14,FALSE))</f>
        <v>0</v>
      </c>
      <c r="AZ65" s="14">
        <f>IF(ISERROR(VLOOKUP($I5,'J8 - J19'!$A$12:$N$17,2,FALSE))=TRUE,VLOOKUP($I5,'J8 - J19'!$D$12:$N$17,10,FALSE),VLOOKUP($I5,'J8 - J19'!$A$12:$N$17,14,FALSE))</f>
        <v>2</v>
      </c>
      <c r="BA65" s="14">
        <f>IF(ISERROR(VLOOKUP($I5,'J9 - J20'!$A$12:$N$17,2,FALSE))=TRUE,VLOOKUP($I5,'J9 - J20'!$D$12:$N$17,10,FALSE),VLOOKUP($I5,'J9 - J20'!$A$12:$N$17,14,FALSE))</f>
        <v>2</v>
      </c>
      <c r="BB65" s="14">
        <f>IF(ISERROR(VLOOKUP($I5,'J10 - J21'!$A$12:$N$17,2,FALSE))=TRUE,VLOOKUP($I5,'J10 - J21'!$D$12:$N$17,10,FALSE),VLOOKUP($I5,'J10 - J21'!$A$12:$N$17,14,FALSE))</f>
        <v>2</v>
      </c>
      <c r="BC65" s="14">
        <f>IF(ISERROR(VLOOKUP($I5,'J11 - J22'!$A$12:$N$17,2,FALSE))=TRUE,VLOOKUP($I5,'J11 - J22'!$D$12:$N$17,10,FALSE),VLOOKUP($I5,'J11 - J22'!$A$12:$N$17,14,FALSE))</f>
        <v>4</v>
      </c>
    </row>
    <row r="66" spans="22:55" s="1" customFormat="1" ht="15">
      <c r="V66" s="3"/>
      <c r="AH66" s="14">
        <f>IF(ISERROR(VLOOKUP($I6,'J1 - J12'!$A$3:$N$8,2,FALSE))=TRUE,VLOOKUP($I6,'J1 - J12'!$D$3:$N$8,10,FALSE),VLOOKUP($I6,'J1 - J12'!$A$3:$N$8,14,FALSE))</f>
        <v>1</v>
      </c>
      <c r="AI66" s="14">
        <f>IF(ISERROR(VLOOKUP($I6,'J2 - J13'!$A$3:$N$8,2,FALSE))=TRUE,VLOOKUP($I6,'J2 - J13'!$D$3:$N$8,10,FALSE),VLOOKUP($I6,'J2 - J13'!$A$3:$N$8,14,FALSE))</f>
        <v>1</v>
      </c>
      <c r="AJ66" s="14">
        <f>IF(ISERROR(VLOOKUP($I6,'J3 - J14'!$A$3:$N$8,2,FALSE))=TRUE,VLOOKUP($I6,'J3 - J14'!$D$3:$N$8,10,FALSE),VLOOKUP($I6,'J3 - J14'!$A$3:$N$8,14,FALSE))</f>
        <v>2</v>
      </c>
      <c r="AK66" s="14">
        <f>IF(ISERROR(VLOOKUP($I6,'J4 - J15'!$A$3:$N$8,2,FALSE))=TRUE,VLOOKUP($I6,'J4 - J15'!$D$3:$N$8,10,FALSE),VLOOKUP($I6,'J4 - J15'!$A$3:$N$8,14,FALSE))</f>
        <v>2</v>
      </c>
      <c r="AL66" s="14">
        <f>IF(ISERROR(VLOOKUP($I6,'J5 - J16'!$A$3:$N$8,2,FALSE))=TRUE,VLOOKUP($I6,'J5 - J16'!$D$3:$N$8,10,FALSE),VLOOKUP($I6,'J5 - J16'!$A$3:$N$8,14,FALSE))</f>
        <v>1</v>
      </c>
      <c r="AM66" s="14">
        <f>IF(ISERROR(VLOOKUP($I6,'J6 - J17'!$A$3:$N$8,2,FALSE))=TRUE,VLOOKUP($I6,'J6 - J17'!$D$3:$N$8,10,FALSE),VLOOKUP($I6,'J6 - J17'!$A$3:$N$8,14,FALSE))</f>
        <v>2</v>
      </c>
      <c r="AN66" s="14">
        <f>IF(ISERROR(VLOOKUP($I6,'J7 - J18'!$A$3:$N$8,2,FALSE))=TRUE,VLOOKUP($I6,'J7 - J18'!$D$3:$N$8,10,FALSE),VLOOKUP($I6,'J7 - J18'!$A$3:$N$8,14,FALSE))</f>
        <v>1</v>
      </c>
      <c r="AO66" s="14">
        <f>IF(ISERROR(VLOOKUP($I6,'J8 - J19'!$A$3:$N$8,2,FALSE))=TRUE,VLOOKUP($I6,'J8 - J19'!$D$3:$N$8,10,FALSE),VLOOKUP($I6,'J8 - J19'!$A$3:$N$8,14,FALSE))</f>
        <v>0</v>
      </c>
      <c r="AP66" s="14">
        <f>IF(ISERROR(VLOOKUP($I6,'J9 - J20'!$A$3:$N$8,2,FALSE))=TRUE,VLOOKUP($I6,'J9 - J20'!$D$3:$N$8,10,FALSE),VLOOKUP($I6,'J9 - J20'!$A$3:$N$8,14,FALSE))</f>
        <v>0</v>
      </c>
      <c r="AQ66" s="14">
        <f>IF(ISERROR(VLOOKUP($I6,'J10 - J21'!$A$3:$N$8,2,FALSE))=TRUE,VLOOKUP($I6,'J10 - J21'!$D$3:$N$8,10,FALSE),VLOOKUP($I6,'J10 - J21'!$A$3:$N$8,14,FALSE))</f>
        <v>0</v>
      </c>
      <c r="AR66" s="14">
        <f>IF(ISERROR(VLOOKUP($I6,'J11 - J22'!$A$3:$N$8,2,FALSE))=TRUE,VLOOKUP($I6,'J11 - J22'!$D$3:$N$8,10,FALSE),VLOOKUP($I6,'J11 - J22'!$A$3:$N$8,14,FALSE))</f>
        <v>3</v>
      </c>
      <c r="AS66" s="14">
        <f>IF(ISERROR(VLOOKUP($I6,'J1 - J12'!$A$12:$N$17,2,FALSE))=TRUE,VLOOKUP($I6,'J1 - J12'!$D$12:$N$17,10,FALSE),VLOOKUP($I6,'J1 - J12'!$A$12:$N$17,14,FALSE))</f>
        <v>3</v>
      </c>
      <c r="AT66" s="14">
        <f>IF(ISERROR(VLOOKUP($I6,'J2 - J13'!$A$12:$N$17,2,FALSE))=TRUE,VLOOKUP($I6,'J2 - J13'!$D$12:$N$17,10,FALSE),VLOOKUP($I6,'J2 - J13'!$A$12:$N$17,14,FALSE))</f>
        <v>0</v>
      </c>
      <c r="AU66" s="14">
        <f>IF(ISERROR(VLOOKUP($I6,'J3 - J14'!$A$12:$N$17,2,FALSE))=TRUE,VLOOKUP($I6,'J3 - J14'!$D$12:$N$17,10,FALSE),VLOOKUP($I6,'J3 - J14'!$A$12:$N$17,14,FALSE))</f>
        <v>1</v>
      </c>
      <c r="AV66" s="14">
        <f>IF(ISERROR(VLOOKUP($I6,'J4 - J15'!$A$12:$N$17,2,FALSE))=TRUE,VLOOKUP($I6,'J4 - J15'!$D$12:$N$17,10,FALSE),VLOOKUP($I6,'J4 - J15'!$A$12:$N$17,14,FALSE))</f>
        <v>0</v>
      </c>
      <c r="AW66" s="14">
        <f>IF(ISERROR(VLOOKUP($I6,'J5 - J16'!$A$12:$N$17,2,FALSE))=TRUE,VLOOKUP($I6,'J5 - J16'!$D$12:$N$17,10,FALSE),VLOOKUP($I6,'J5 - J16'!$A$12:$N$17,14,FALSE))</f>
        <v>0</v>
      </c>
      <c r="AX66" s="14">
        <f>IF(ISERROR(VLOOKUP($I6,'J6 - J17'!$A$12:$N$17,2,FALSE))=TRUE,VLOOKUP($I6,'J6 - J17'!$D$12:$N$17,10,FALSE),VLOOKUP($I6,'J6 - J17'!$A$12:$N$17,14,FALSE))</f>
        <v>3</v>
      </c>
      <c r="AY66" s="14">
        <f>IF(ISERROR(VLOOKUP($I6,'J7 - J18'!$A$12:$N$17,2,FALSE))=TRUE,VLOOKUP($I6,'J7 - J18'!$D$12:$N$17,10,FALSE),VLOOKUP($I6,'J7 - J18'!$A$12:$N$17,14,FALSE))</f>
        <v>2</v>
      </c>
      <c r="AZ66" s="14">
        <f>IF(ISERROR(VLOOKUP($I6,'J8 - J19'!$A$12:$N$17,2,FALSE))=TRUE,VLOOKUP($I6,'J8 - J19'!$D$12:$N$17,10,FALSE),VLOOKUP($I6,'J8 - J19'!$A$12:$N$17,14,FALSE))</f>
        <v>2</v>
      </c>
      <c r="BA66" s="14">
        <f>IF(ISERROR(VLOOKUP($I6,'J9 - J20'!$A$12:$N$17,2,FALSE))=TRUE,VLOOKUP($I6,'J9 - J20'!$D$12:$N$17,10,FALSE),VLOOKUP($I6,'J9 - J20'!$A$12:$N$17,14,FALSE))</f>
        <v>3</v>
      </c>
      <c r="BB66" s="14">
        <f>IF(ISERROR(VLOOKUP($I6,'J10 - J21'!$A$12:$N$17,2,FALSE))=TRUE,VLOOKUP($I6,'J10 - J21'!$D$12:$N$17,10,FALSE),VLOOKUP($I6,'J10 - J21'!$A$12:$N$17,14,FALSE))</f>
        <v>0</v>
      </c>
      <c r="BC66" s="14">
        <f>IF(ISERROR(VLOOKUP($I6,'J11 - J22'!$A$12:$N$17,2,FALSE))=TRUE,VLOOKUP($I6,'J11 - J22'!$D$12:$N$17,10,FALSE),VLOOKUP($I6,'J11 - J22'!$A$12:$N$17,14,FALSE))</f>
        <v>1</v>
      </c>
    </row>
    <row r="67" spans="22:55" s="1" customFormat="1" ht="15">
      <c r="V67" s="3"/>
      <c r="AH67" s="14">
        <f>IF(ISERROR(VLOOKUP($I7,'J1 - J12'!$A$3:$N$8,2,FALSE))=TRUE,VLOOKUP($I7,'J1 - J12'!$D$3:$N$8,10,FALSE),VLOOKUP($I7,'J1 - J12'!$A$3:$N$8,14,FALSE))</f>
        <v>0</v>
      </c>
      <c r="AI67" s="14">
        <f>IF(ISERROR(VLOOKUP($I7,'J2 - J13'!$A$3:$N$8,2,FALSE))=TRUE,VLOOKUP($I7,'J2 - J13'!$D$3:$N$8,10,FALSE),VLOOKUP($I7,'J2 - J13'!$A$3:$N$8,14,FALSE))</f>
        <v>0</v>
      </c>
      <c r="AJ67" s="14">
        <f>IF(ISERROR(VLOOKUP($I7,'J3 - J14'!$A$3:$N$8,2,FALSE))=TRUE,VLOOKUP($I7,'J3 - J14'!$D$3:$N$8,10,FALSE),VLOOKUP($I7,'J3 - J14'!$A$3:$N$8,14,FALSE))</f>
        <v>0</v>
      </c>
      <c r="AK67" s="14">
        <f>IF(ISERROR(VLOOKUP($I7,'J4 - J15'!$A$3:$N$8,2,FALSE))=TRUE,VLOOKUP($I7,'J4 - J15'!$D$3:$N$8,10,FALSE),VLOOKUP($I7,'J4 - J15'!$A$3:$N$8,14,FALSE))</f>
        <v>1</v>
      </c>
      <c r="AL67" s="14">
        <f>IF(ISERROR(VLOOKUP($I7,'J5 - J16'!$A$3:$N$8,2,FALSE))=TRUE,VLOOKUP($I7,'J5 - J16'!$D$3:$N$8,10,FALSE),VLOOKUP($I7,'J5 - J16'!$A$3:$N$8,14,FALSE))</f>
        <v>1</v>
      </c>
      <c r="AM67" s="14">
        <f>IF(ISERROR(VLOOKUP($I7,'J6 - J17'!$A$3:$N$8,2,FALSE))=TRUE,VLOOKUP($I7,'J6 - J17'!$D$3:$N$8,10,FALSE),VLOOKUP($I7,'J6 - J17'!$A$3:$N$8,14,FALSE))</f>
        <v>1</v>
      </c>
      <c r="AN67" s="14">
        <f>IF(ISERROR(VLOOKUP($I7,'J7 - J18'!$A$3:$N$8,2,FALSE))=TRUE,VLOOKUP($I7,'J7 - J18'!$D$3:$N$8,10,FALSE),VLOOKUP($I7,'J7 - J18'!$A$3:$N$8,14,FALSE))</f>
        <v>5</v>
      </c>
      <c r="AO67" s="14">
        <f>IF(ISERROR(VLOOKUP($I7,'J8 - J19'!$A$3:$N$8,2,FALSE))=TRUE,VLOOKUP($I7,'J8 - J19'!$D$3:$N$8,10,FALSE),VLOOKUP($I7,'J8 - J19'!$A$3:$N$8,14,FALSE))</f>
        <v>6</v>
      </c>
      <c r="AP67" s="14">
        <f>IF(ISERROR(VLOOKUP($I7,'J9 - J20'!$A$3:$N$8,2,FALSE))=TRUE,VLOOKUP($I7,'J9 - J20'!$D$3:$N$8,10,FALSE),VLOOKUP($I7,'J9 - J20'!$A$3:$N$8,14,FALSE))</f>
        <v>1</v>
      </c>
      <c r="AQ67" s="14">
        <f>IF(ISERROR(VLOOKUP($I7,'J10 - J21'!$A$3:$N$8,2,FALSE))=TRUE,VLOOKUP($I7,'J10 - J21'!$D$3:$N$8,10,FALSE),VLOOKUP($I7,'J10 - J21'!$A$3:$N$8,14,FALSE))</f>
        <v>2</v>
      </c>
      <c r="AR67" s="14">
        <f>IF(ISERROR(VLOOKUP($I7,'J11 - J22'!$A$3:$N$8,2,FALSE))=TRUE,VLOOKUP($I7,'J11 - J22'!$D$3:$N$8,10,FALSE),VLOOKUP($I7,'J11 - J22'!$A$3:$N$8,14,FALSE))</f>
        <v>3</v>
      </c>
      <c r="AS67" s="14">
        <f>IF(ISERROR(VLOOKUP($I7,'J1 - J12'!$A$12:$N$17,2,FALSE))=TRUE,VLOOKUP($I7,'J1 - J12'!$D$12:$N$17,10,FALSE),VLOOKUP($I7,'J1 - J12'!$A$12:$N$17,14,FALSE))</f>
        <v>4</v>
      </c>
      <c r="AT67" s="14">
        <f>IF(ISERROR(VLOOKUP($I7,'J2 - J13'!$A$12:$N$17,2,FALSE))=TRUE,VLOOKUP($I7,'J2 - J13'!$D$12:$N$17,10,FALSE),VLOOKUP($I7,'J2 - J13'!$A$12:$N$17,14,FALSE))</f>
        <v>0</v>
      </c>
      <c r="AU67" s="14">
        <f>IF(ISERROR(VLOOKUP($I7,'J3 - J14'!$A$12:$N$17,2,FALSE))=TRUE,VLOOKUP($I7,'J3 - J14'!$D$12:$N$17,10,FALSE),VLOOKUP($I7,'J3 - J14'!$A$12:$N$17,14,FALSE))</f>
        <v>2</v>
      </c>
      <c r="AV67" s="14">
        <f>IF(ISERROR(VLOOKUP($I7,'J4 - J15'!$A$12:$N$17,2,FALSE))=TRUE,VLOOKUP($I7,'J4 - J15'!$D$12:$N$17,10,FALSE),VLOOKUP($I7,'J4 - J15'!$A$12:$N$17,14,FALSE))</f>
        <v>2</v>
      </c>
      <c r="AW67" s="14">
        <f>IF(ISERROR(VLOOKUP($I7,'J5 - J16'!$A$12:$N$17,2,FALSE))=TRUE,VLOOKUP($I7,'J5 - J16'!$D$12:$N$17,10,FALSE),VLOOKUP($I7,'J5 - J16'!$A$12:$N$17,14,FALSE))</f>
        <v>5</v>
      </c>
      <c r="AX67" s="14">
        <f>IF(ISERROR(VLOOKUP($I7,'J6 - J17'!$A$12:$N$17,2,FALSE))=TRUE,VLOOKUP($I7,'J6 - J17'!$D$12:$N$17,10,FALSE),VLOOKUP($I7,'J6 - J17'!$A$12:$N$17,14,FALSE))</f>
        <v>5</v>
      </c>
      <c r="AY67" s="14">
        <f>IF(ISERROR(VLOOKUP($I7,'J7 - J18'!$A$12:$N$17,2,FALSE))=TRUE,VLOOKUP($I7,'J7 - J18'!$D$12:$N$17,10,FALSE),VLOOKUP($I7,'J7 - J18'!$A$12:$N$17,14,FALSE))</f>
        <v>6</v>
      </c>
      <c r="AZ67" s="14">
        <f>IF(ISERROR(VLOOKUP($I7,'J8 - J19'!$A$12:$N$17,2,FALSE))=TRUE,VLOOKUP($I7,'J8 - J19'!$D$12:$N$17,10,FALSE),VLOOKUP($I7,'J8 - J19'!$A$12:$N$17,14,FALSE))</f>
        <v>2</v>
      </c>
      <c r="BA67" s="14">
        <f>IF(ISERROR(VLOOKUP($I7,'J9 - J20'!$A$12:$N$17,2,FALSE))=TRUE,VLOOKUP($I7,'J9 - J20'!$D$12:$N$17,10,FALSE),VLOOKUP($I7,'J9 - J20'!$A$12:$N$17,14,FALSE))</f>
        <v>5</v>
      </c>
      <c r="BB67" s="14">
        <f>IF(ISERROR(VLOOKUP($I7,'J10 - J21'!$A$12:$N$17,2,FALSE))=TRUE,VLOOKUP($I7,'J10 - J21'!$D$12:$N$17,10,FALSE),VLOOKUP($I7,'J10 - J21'!$A$12:$N$17,14,FALSE))</f>
        <v>0</v>
      </c>
      <c r="BC67" s="14">
        <f>IF(ISERROR(VLOOKUP($I7,'J11 - J22'!$A$12:$N$17,2,FALSE))=TRUE,VLOOKUP($I7,'J11 - J22'!$D$12:$N$17,10,FALSE),VLOOKUP($I7,'J11 - J22'!$A$12:$N$17,14,FALSE))</f>
        <v>2</v>
      </c>
    </row>
    <row r="68" spans="22:55" s="1" customFormat="1" ht="15">
      <c r="V68" s="3"/>
      <c r="AH68" s="14">
        <f>IF(ISERROR(VLOOKUP($I8,'J1 - J12'!$A$3:$N$8,2,FALSE))=TRUE,VLOOKUP($I8,'J1 - J12'!$D$3:$N$8,10,FALSE),VLOOKUP($I8,'J1 - J12'!$A$3:$N$8,14,FALSE))</f>
        <v>1</v>
      </c>
      <c r="AI68" s="14">
        <f>IF(ISERROR(VLOOKUP($I8,'J2 - J13'!$A$3:$N$8,2,FALSE))=TRUE,VLOOKUP($I8,'J2 - J13'!$D$3:$N$8,10,FALSE),VLOOKUP($I8,'J2 - J13'!$A$3:$N$8,14,FALSE))</f>
        <v>1</v>
      </c>
      <c r="AJ68" s="14">
        <f>IF(ISERROR(VLOOKUP($I8,'J3 - J14'!$A$3:$N$8,2,FALSE))=TRUE,VLOOKUP($I8,'J3 - J14'!$D$3:$N$8,10,FALSE),VLOOKUP($I8,'J3 - J14'!$A$3:$N$8,14,FALSE))</f>
        <v>0</v>
      </c>
      <c r="AK68" s="14">
        <f>IF(ISERROR(VLOOKUP($I8,'J4 - J15'!$A$3:$N$8,2,FALSE))=TRUE,VLOOKUP($I8,'J4 - J15'!$D$3:$N$8,10,FALSE),VLOOKUP($I8,'J4 - J15'!$A$3:$N$8,14,FALSE))</f>
        <v>1</v>
      </c>
      <c r="AL68" s="14">
        <f>IF(ISERROR(VLOOKUP($I8,'J5 - J16'!$A$3:$N$8,2,FALSE))=TRUE,VLOOKUP($I8,'J5 - J16'!$D$3:$N$8,10,FALSE),VLOOKUP($I8,'J5 - J16'!$A$3:$N$8,14,FALSE))</f>
        <v>0</v>
      </c>
      <c r="AM68" s="14">
        <f>IF(ISERROR(VLOOKUP($I8,'J6 - J17'!$A$3:$N$8,2,FALSE))=TRUE,VLOOKUP($I8,'J6 - J17'!$D$3:$N$8,10,FALSE),VLOOKUP($I8,'J6 - J17'!$A$3:$N$8,14,FALSE))</f>
        <v>1</v>
      </c>
      <c r="AN68" s="14">
        <f>IF(ISERROR(VLOOKUP($I8,'J7 - J18'!$A$3:$N$8,2,FALSE))=TRUE,VLOOKUP($I8,'J7 - J18'!$D$3:$N$8,10,FALSE),VLOOKUP($I8,'J7 - J18'!$A$3:$N$8,14,FALSE))</f>
        <v>2</v>
      </c>
      <c r="AO68" s="14">
        <f>IF(ISERROR(VLOOKUP($I8,'J8 - J19'!$A$3:$N$8,2,FALSE))=TRUE,VLOOKUP($I8,'J8 - J19'!$D$3:$N$8,10,FALSE),VLOOKUP($I8,'J8 - J19'!$A$3:$N$8,14,FALSE))</f>
        <v>0</v>
      </c>
      <c r="AP68" s="14">
        <f>IF(ISERROR(VLOOKUP($I8,'J9 - J20'!$A$3:$N$8,2,FALSE))=TRUE,VLOOKUP($I8,'J9 - J20'!$D$3:$N$8,10,FALSE),VLOOKUP($I8,'J9 - J20'!$A$3:$N$8,14,FALSE))</f>
        <v>1</v>
      </c>
      <c r="AQ68" s="14">
        <f>IF(ISERROR(VLOOKUP($I8,'J10 - J21'!$A$3:$N$8,2,FALSE))=TRUE,VLOOKUP($I8,'J10 - J21'!$D$3:$N$8,10,FALSE),VLOOKUP($I8,'J10 - J21'!$A$3:$N$8,14,FALSE))</f>
        <v>1</v>
      </c>
      <c r="AR68" s="14">
        <f>IF(ISERROR(VLOOKUP($I8,'J11 - J22'!$A$3:$N$8,2,FALSE))=TRUE,VLOOKUP($I8,'J11 - J22'!$D$3:$N$8,10,FALSE),VLOOKUP($I8,'J11 - J22'!$A$3:$N$8,14,FALSE))</f>
        <v>1</v>
      </c>
      <c r="AS68" s="14">
        <f>IF(ISERROR(VLOOKUP($I8,'J1 - J12'!$A$12:$N$17,2,FALSE))=TRUE,VLOOKUP($I8,'J1 - J12'!$D$12:$N$17,10,FALSE),VLOOKUP($I8,'J1 - J12'!$A$12:$N$17,14,FALSE))</f>
        <v>2</v>
      </c>
      <c r="AT68" s="14">
        <f>IF(ISERROR(VLOOKUP($I8,'J2 - J13'!$A$12:$N$17,2,FALSE))=TRUE,VLOOKUP($I8,'J2 - J13'!$D$12:$N$17,10,FALSE),VLOOKUP($I8,'J2 - J13'!$A$12:$N$17,14,FALSE))</f>
        <v>1</v>
      </c>
      <c r="AU68" s="14">
        <f>IF(ISERROR(VLOOKUP($I8,'J3 - J14'!$A$12:$N$17,2,FALSE))=TRUE,VLOOKUP($I8,'J3 - J14'!$D$12:$N$17,10,FALSE),VLOOKUP($I8,'J3 - J14'!$A$12:$N$17,14,FALSE))</f>
        <v>1</v>
      </c>
      <c r="AV68" s="14">
        <f>IF(ISERROR(VLOOKUP($I8,'J4 - J15'!$A$12:$N$17,2,FALSE))=TRUE,VLOOKUP($I8,'J4 - J15'!$D$12:$N$17,10,FALSE),VLOOKUP($I8,'J4 - J15'!$A$12:$N$17,14,FALSE))</f>
        <v>1</v>
      </c>
      <c r="AW68" s="14">
        <f>IF(ISERROR(VLOOKUP($I8,'J5 - J16'!$A$12:$N$17,2,FALSE))=TRUE,VLOOKUP($I8,'J5 - J16'!$D$12:$N$17,10,FALSE),VLOOKUP($I8,'J5 - J16'!$A$12:$N$17,14,FALSE))</f>
        <v>1</v>
      </c>
      <c r="AX68" s="14">
        <f>IF(ISERROR(VLOOKUP($I8,'J6 - J17'!$A$12:$N$17,2,FALSE))=TRUE,VLOOKUP($I8,'J6 - J17'!$D$12:$N$17,10,FALSE),VLOOKUP($I8,'J6 - J17'!$A$12:$N$17,14,FALSE))</f>
        <v>2</v>
      </c>
      <c r="AY68" s="14">
        <f>IF(ISERROR(VLOOKUP($I8,'J7 - J18'!$A$12:$N$17,2,FALSE))=TRUE,VLOOKUP($I8,'J7 - J18'!$D$12:$N$17,10,FALSE),VLOOKUP($I8,'J7 - J18'!$A$12:$N$17,14,FALSE))</f>
        <v>2</v>
      </c>
      <c r="AZ68" s="14">
        <f>IF(ISERROR(VLOOKUP($I8,'J8 - J19'!$A$12:$N$17,2,FALSE))=TRUE,VLOOKUP($I8,'J8 - J19'!$D$12:$N$17,10,FALSE),VLOOKUP($I8,'J8 - J19'!$A$12:$N$17,14,FALSE))</f>
        <v>5</v>
      </c>
      <c r="BA68" s="14">
        <f>IF(ISERROR(VLOOKUP($I8,'J9 - J20'!$A$12:$N$17,2,FALSE))=TRUE,VLOOKUP($I8,'J9 - J20'!$D$12:$N$17,10,FALSE),VLOOKUP($I8,'J9 - J20'!$A$12:$N$17,14,FALSE))</f>
        <v>2</v>
      </c>
      <c r="BB68" s="14">
        <f>IF(ISERROR(VLOOKUP($I8,'J10 - J21'!$A$12:$N$17,2,FALSE))=TRUE,VLOOKUP($I8,'J10 - J21'!$D$12:$N$17,10,FALSE),VLOOKUP($I8,'J10 - J21'!$A$12:$N$17,14,FALSE))</f>
        <v>2</v>
      </c>
      <c r="BC68" s="14">
        <f>IF(ISERROR(VLOOKUP($I8,'J11 - J22'!$A$12:$N$17,2,FALSE))=TRUE,VLOOKUP($I8,'J11 - J22'!$D$12:$N$17,10,FALSE),VLOOKUP($I8,'J11 - J22'!$A$12:$N$17,14,FALSE))</f>
        <v>3</v>
      </c>
    </row>
    <row r="69" spans="22:55" s="1" customFormat="1" ht="15">
      <c r="V69" s="3"/>
      <c r="AH69" s="14">
        <f>IF(ISERROR(VLOOKUP($I9,'J1 - J12'!$A$3:$N$8,2,FALSE))=TRUE,VLOOKUP($I9,'J1 - J12'!$D$3:$N$8,10,FALSE),VLOOKUP($I9,'J1 - J12'!$A$3:$N$8,14,FALSE))</f>
        <v>0</v>
      </c>
      <c r="AI69" s="14">
        <f>IF(ISERROR(VLOOKUP($I9,'J2 - J13'!$A$3:$N$8,2,FALSE))=TRUE,VLOOKUP($I9,'J2 - J13'!$D$3:$N$8,10,FALSE),VLOOKUP($I9,'J2 - J13'!$A$3:$N$8,14,FALSE))</f>
        <v>2</v>
      </c>
      <c r="AJ69" s="14">
        <f>IF(ISERROR(VLOOKUP($I9,'J3 - J14'!$A$3:$N$8,2,FALSE))=TRUE,VLOOKUP($I9,'J3 - J14'!$D$3:$N$8,10,FALSE),VLOOKUP($I9,'J3 - J14'!$A$3:$N$8,14,FALSE))</f>
        <v>1</v>
      </c>
      <c r="AK69" s="14">
        <f>IF(ISERROR(VLOOKUP($I9,'J4 - J15'!$A$3:$N$8,2,FALSE))=TRUE,VLOOKUP($I9,'J4 - J15'!$D$3:$N$8,10,FALSE),VLOOKUP($I9,'J4 - J15'!$A$3:$N$8,14,FALSE))</f>
        <v>0</v>
      </c>
      <c r="AL69" s="14">
        <f>IF(ISERROR(VLOOKUP($I9,'J5 - J16'!$A$3:$N$8,2,FALSE))=TRUE,VLOOKUP($I9,'J5 - J16'!$D$3:$N$8,10,FALSE),VLOOKUP($I9,'J5 - J16'!$A$3:$N$8,14,FALSE))</f>
        <v>3</v>
      </c>
      <c r="AM69" s="14">
        <f>IF(ISERROR(VLOOKUP($I9,'J6 - J17'!$A$3:$N$8,2,FALSE))=TRUE,VLOOKUP($I9,'J6 - J17'!$D$3:$N$8,10,FALSE),VLOOKUP($I9,'J6 - J17'!$A$3:$N$8,14,FALSE))</f>
        <v>2</v>
      </c>
      <c r="AN69" s="14">
        <f>IF(ISERROR(VLOOKUP($I9,'J7 - J18'!$A$3:$N$8,2,FALSE))=TRUE,VLOOKUP($I9,'J7 - J18'!$D$3:$N$8,10,FALSE),VLOOKUP($I9,'J7 - J18'!$A$3:$N$8,14,FALSE))</f>
        <v>3</v>
      </c>
      <c r="AO69" s="14">
        <f>IF(ISERROR(VLOOKUP($I9,'J8 - J19'!$A$3:$N$8,2,FALSE))=TRUE,VLOOKUP($I9,'J8 - J19'!$D$3:$N$8,10,FALSE),VLOOKUP($I9,'J8 - J19'!$A$3:$N$8,14,FALSE))</f>
        <v>3</v>
      </c>
      <c r="AP69" s="14">
        <f>IF(ISERROR(VLOOKUP($I9,'J9 - J20'!$A$3:$N$8,2,FALSE))=TRUE,VLOOKUP($I9,'J9 - J20'!$D$3:$N$8,10,FALSE),VLOOKUP($I9,'J9 - J20'!$A$3:$N$8,14,FALSE))</f>
        <v>5</v>
      </c>
      <c r="AQ69" s="14">
        <f>IF(ISERROR(VLOOKUP($I9,'J10 - J21'!$A$3:$N$8,2,FALSE))=TRUE,VLOOKUP($I9,'J10 - J21'!$D$3:$N$8,10,FALSE),VLOOKUP($I9,'J10 - J21'!$A$3:$N$8,14,FALSE))</f>
        <v>1</v>
      </c>
      <c r="AR69" s="14">
        <f>IF(ISERROR(VLOOKUP($I9,'J11 - J22'!$A$3:$N$8,2,FALSE))=TRUE,VLOOKUP($I9,'J11 - J22'!$D$3:$N$8,10,FALSE),VLOOKUP($I9,'J11 - J22'!$A$3:$N$8,14,FALSE))</f>
        <v>1</v>
      </c>
      <c r="AS69" s="14">
        <f>IF(ISERROR(VLOOKUP($I9,'J1 - J12'!$A$12:$N$17,2,FALSE))=TRUE,VLOOKUP($I9,'J1 - J12'!$D$12:$N$17,10,FALSE),VLOOKUP($I9,'J1 - J12'!$A$12:$N$17,14,FALSE))</f>
        <v>1</v>
      </c>
      <c r="AT69" s="14">
        <f>IF(ISERROR(VLOOKUP($I9,'J2 - J13'!$A$12:$N$17,2,FALSE))=TRUE,VLOOKUP($I9,'J2 - J13'!$D$12:$N$17,10,FALSE),VLOOKUP($I9,'J2 - J13'!$A$12:$N$17,14,FALSE))</f>
        <v>1</v>
      </c>
      <c r="AU69" s="14">
        <f>IF(ISERROR(VLOOKUP($I9,'J3 - J14'!$A$12:$N$17,2,FALSE))=TRUE,VLOOKUP($I9,'J3 - J14'!$D$12:$N$17,10,FALSE),VLOOKUP($I9,'J3 - J14'!$A$12:$N$17,14,FALSE))</f>
        <v>1</v>
      </c>
      <c r="AV69" s="14">
        <f>IF(ISERROR(VLOOKUP($I9,'J4 - J15'!$A$12:$N$17,2,FALSE))=TRUE,VLOOKUP($I9,'J4 - J15'!$D$12:$N$17,10,FALSE),VLOOKUP($I9,'J4 - J15'!$A$12:$N$17,14,FALSE))</f>
        <v>0</v>
      </c>
      <c r="AW69" s="14">
        <f>IF(ISERROR(VLOOKUP($I9,'J5 - J16'!$A$12:$N$17,2,FALSE))=TRUE,VLOOKUP($I9,'J5 - J16'!$D$12:$N$17,10,FALSE),VLOOKUP($I9,'J5 - J16'!$A$12:$N$17,14,FALSE))</f>
        <v>5</v>
      </c>
      <c r="AX69" s="14">
        <f>IF(ISERROR(VLOOKUP($I9,'J6 - J17'!$A$12:$N$17,2,FALSE))=TRUE,VLOOKUP($I9,'J6 - J17'!$D$12:$N$17,10,FALSE),VLOOKUP($I9,'J6 - J17'!$A$12:$N$17,14,FALSE))</f>
        <v>0</v>
      </c>
      <c r="AY69" s="14">
        <f>IF(ISERROR(VLOOKUP($I9,'J7 - J18'!$A$12:$N$17,2,FALSE))=TRUE,VLOOKUP($I9,'J7 - J18'!$D$12:$N$17,10,FALSE),VLOOKUP($I9,'J7 - J18'!$A$12:$N$17,14,FALSE))</f>
        <v>2</v>
      </c>
      <c r="AZ69" s="14">
        <f>IF(ISERROR(VLOOKUP($I9,'J8 - J19'!$A$12:$N$17,2,FALSE))=TRUE,VLOOKUP($I9,'J8 - J19'!$D$12:$N$17,10,FALSE),VLOOKUP($I9,'J8 - J19'!$A$12:$N$17,14,FALSE))</f>
        <v>2</v>
      </c>
      <c r="BA69" s="14">
        <f>IF(ISERROR(VLOOKUP($I9,'J9 - J20'!$A$12:$N$17,2,FALSE))=TRUE,VLOOKUP($I9,'J9 - J20'!$D$12:$N$17,10,FALSE),VLOOKUP($I9,'J9 - J20'!$A$12:$N$17,14,FALSE))</f>
        <v>3</v>
      </c>
      <c r="BB69" s="14">
        <f>IF(ISERROR(VLOOKUP($I9,'J10 - J21'!$A$12:$N$17,2,FALSE))=TRUE,VLOOKUP($I9,'J10 - J21'!$D$12:$N$17,10,FALSE),VLOOKUP($I9,'J10 - J21'!$A$12:$N$17,14,FALSE))</f>
        <v>2</v>
      </c>
      <c r="BC69" s="14">
        <f>IF(ISERROR(VLOOKUP($I9,'J11 - J22'!$A$12:$N$17,2,FALSE))=TRUE,VLOOKUP($I9,'J11 - J22'!$D$12:$N$17,10,FALSE),VLOOKUP($I9,'J11 - J22'!$A$12:$N$17,14,FALSE))</f>
        <v>2</v>
      </c>
    </row>
    <row r="70" spans="22:55" s="1" customFormat="1" ht="15">
      <c r="V70" s="3"/>
      <c r="AH70" s="14">
        <f>IF(ISERROR(VLOOKUP($I10,'J1 - J12'!$A$3:$N$8,2,FALSE))=TRUE,VLOOKUP($I10,'J1 - J12'!$D$3:$N$8,10,FALSE),VLOOKUP($I10,'J1 - J12'!$A$3:$N$8,14,FALSE))</f>
        <v>0</v>
      </c>
      <c r="AI70" s="14">
        <f>IF(ISERROR(VLOOKUP($I10,'J2 - J13'!$A$3:$N$8,2,FALSE))=TRUE,VLOOKUP($I10,'J2 - J13'!$D$3:$N$8,10,FALSE),VLOOKUP($I10,'J2 - J13'!$A$3:$N$8,14,FALSE))</f>
        <v>2</v>
      </c>
      <c r="AJ70" s="14">
        <f>IF(ISERROR(VLOOKUP($I10,'J3 - J14'!$A$3:$N$8,2,FALSE))=TRUE,VLOOKUP($I10,'J3 - J14'!$D$3:$N$8,10,FALSE),VLOOKUP($I10,'J3 - J14'!$A$3:$N$8,14,FALSE))</f>
        <v>1</v>
      </c>
      <c r="AK70" s="14">
        <f>IF(ISERROR(VLOOKUP($I10,'J4 - J15'!$A$3:$N$8,2,FALSE))=TRUE,VLOOKUP($I10,'J4 - J15'!$D$3:$N$8,10,FALSE),VLOOKUP($I10,'J4 - J15'!$A$3:$N$8,14,FALSE))</f>
        <v>4</v>
      </c>
      <c r="AL70" s="14">
        <f>IF(ISERROR(VLOOKUP($I10,'J5 - J16'!$A$3:$N$8,2,FALSE))=TRUE,VLOOKUP($I10,'J5 - J16'!$D$3:$N$8,10,FALSE),VLOOKUP($I10,'J5 - J16'!$A$3:$N$8,14,FALSE))</f>
        <v>1</v>
      </c>
      <c r="AM70" s="14">
        <f>IF(ISERROR(VLOOKUP($I10,'J6 - J17'!$A$3:$N$8,2,FALSE))=TRUE,VLOOKUP($I10,'J6 - J17'!$D$3:$N$8,10,FALSE),VLOOKUP($I10,'J6 - J17'!$A$3:$N$8,14,FALSE))</f>
        <v>2</v>
      </c>
      <c r="AN70" s="14">
        <f>IF(ISERROR(VLOOKUP($I10,'J7 - J18'!$A$3:$N$8,2,FALSE))=TRUE,VLOOKUP($I10,'J7 - J18'!$D$3:$N$8,10,FALSE),VLOOKUP($I10,'J7 - J18'!$A$3:$N$8,14,FALSE))</f>
        <v>3</v>
      </c>
      <c r="AO70" s="14">
        <f>IF(ISERROR(VLOOKUP($I10,'J8 - J19'!$A$3:$N$8,2,FALSE))=TRUE,VLOOKUP($I10,'J8 - J19'!$D$3:$N$8,10,FALSE),VLOOKUP($I10,'J8 - J19'!$A$3:$N$8,14,FALSE))</f>
        <v>5</v>
      </c>
      <c r="AP70" s="14">
        <f>IF(ISERROR(VLOOKUP($I10,'J9 - J20'!$A$3:$N$8,2,FALSE))=TRUE,VLOOKUP($I10,'J9 - J20'!$D$3:$N$8,10,FALSE),VLOOKUP($I10,'J9 - J20'!$A$3:$N$8,14,FALSE))</f>
        <v>2</v>
      </c>
      <c r="AQ70" s="14">
        <f>IF(ISERROR(VLOOKUP($I10,'J10 - J21'!$A$3:$N$8,2,FALSE))=TRUE,VLOOKUP($I10,'J10 - J21'!$D$3:$N$8,10,FALSE),VLOOKUP($I10,'J10 - J21'!$A$3:$N$8,14,FALSE))</f>
        <v>0</v>
      </c>
      <c r="AR70" s="14">
        <f>IF(ISERROR(VLOOKUP($I10,'J11 - J22'!$A$3:$N$8,2,FALSE))=TRUE,VLOOKUP($I10,'J11 - J22'!$D$3:$N$8,10,FALSE),VLOOKUP($I10,'J11 - J22'!$A$3:$N$8,14,FALSE))</f>
        <v>1</v>
      </c>
      <c r="AS70" s="14">
        <f>IF(ISERROR(VLOOKUP($I10,'J1 - J12'!$A$12:$N$17,2,FALSE))=TRUE,VLOOKUP($I10,'J1 - J12'!$D$12:$N$17,10,FALSE),VLOOKUP($I10,'J1 - J12'!$A$12:$N$17,14,FALSE))</f>
        <v>2</v>
      </c>
      <c r="AT70" s="14">
        <f>IF(ISERROR(VLOOKUP($I10,'J2 - J13'!$A$12:$N$17,2,FALSE))=TRUE,VLOOKUP($I10,'J2 - J13'!$D$12:$N$17,10,FALSE),VLOOKUP($I10,'J2 - J13'!$A$12:$N$17,14,FALSE))</f>
        <v>1</v>
      </c>
      <c r="AU70" s="14">
        <f>IF(ISERROR(VLOOKUP($I10,'J3 - J14'!$A$12:$N$17,2,FALSE))=TRUE,VLOOKUP($I10,'J3 - J14'!$D$12:$N$17,10,FALSE),VLOOKUP($I10,'J3 - J14'!$A$12:$N$17,14,FALSE))</f>
        <v>3</v>
      </c>
      <c r="AV70" s="14">
        <f>IF(ISERROR(VLOOKUP($I10,'J4 - J15'!$A$12:$N$17,2,FALSE))=TRUE,VLOOKUP($I10,'J4 - J15'!$D$12:$N$17,10,FALSE),VLOOKUP($I10,'J4 - J15'!$A$12:$N$17,14,FALSE))</f>
        <v>3</v>
      </c>
      <c r="AW70" s="14">
        <f>IF(ISERROR(VLOOKUP($I10,'J5 - J16'!$A$12:$N$17,2,FALSE))=TRUE,VLOOKUP($I10,'J5 - J16'!$D$12:$N$17,10,FALSE),VLOOKUP($I10,'J5 - J16'!$A$12:$N$17,14,FALSE))</f>
        <v>0</v>
      </c>
      <c r="AX70" s="14">
        <f>IF(ISERROR(VLOOKUP($I10,'J6 - J17'!$A$12:$N$17,2,FALSE))=TRUE,VLOOKUP($I10,'J6 - J17'!$D$12:$N$17,10,FALSE),VLOOKUP($I10,'J6 - J17'!$A$12:$N$17,14,FALSE))</f>
        <v>2</v>
      </c>
      <c r="AY70" s="14">
        <f>IF(ISERROR(VLOOKUP($I10,'J7 - J18'!$A$12:$N$17,2,FALSE))=TRUE,VLOOKUP($I10,'J7 - J18'!$D$12:$N$17,10,FALSE),VLOOKUP($I10,'J7 - J18'!$A$12:$N$17,14,FALSE))</f>
        <v>2</v>
      </c>
      <c r="AZ70" s="14">
        <f>IF(ISERROR(VLOOKUP($I10,'J8 - J19'!$A$12:$N$17,2,FALSE))=TRUE,VLOOKUP($I10,'J8 - J19'!$D$12:$N$17,10,FALSE),VLOOKUP($I10,'J8 - J19'!$A$12:$N$17,14,FALSE))</f>
        <v>1</v>
      </c>
      <c r="BA70" s="14">
        <f>IF(ISERROR(VLOOKUP($I10,'J9 - J20'!$A$12:$N$17,2,FALSE))=TRUE,VLOOKUP($I10,'J9 - J20'!$D$12:$N$17,10,FALSE),VLOOKUP($I10,'J9 - J20'!$A$12:$N$17,14,FALSE))</f>
        <v>0</v>
      </c>
      <c r="BB70" s="14">
        <f>IF(ISERROR(VLOOKUP($I10,'J10 - J21'!$A$12:$N$17,2,FALSE))=TRUE,VLOOKUP($I10,'J10 - J21'!$D$12:$N$17,10,FALSE),VLOOKUP($I10,'J10 - J21'!$A$12:$N$17,14,FALSE))</f>
        <v>6</v>
      </c>
      <c r="BC70" s="14">
        <f>IF(ISERROR(VLOOKUP($I10,'J11 - J22'!$A$12:$N$17,2,FALSE))=TRUE,VLOOKUP($I10,'J11 - J22'!$D$12:$N$17,10,FALSE),VLOOKUP($I10,'J11 - J22'!$A$12:$N$17,14,FALSE))</f>
        <v>2</v>
      </c>
    </row>
    <row r="71" spans="22:55" s="1" customFormat="1" ht="15">
      <c r="V71" s="3"/>
      <c r="AH71" s="14">
        <f>IF(ISERROR(VLOOKUP($I11,'J1 - J12'!$A$3:$N$8,2,FALSE))=TRUE,VLOOKUP($I11,'J1 - J12'!$D$3:$N$8,10,FALSE),VLOOKUP($I11,'J1 - J12'!$A$3:$N$8,14,FALSE))</f>
        <v>3</v>
      </c>
      <c r="AI71" s="14">
        <f>IF(ISERROR(VLOOKUP($I11,'J2 - J13'!$A$3:$N$8,2,FALSE))=TRUE,VLOOKUP($I11,'J2 - J13'!$D$3:$N$8,10,FALSE),VLOOKUP($I11,'J2 - J13'!$A$3:$N$8,14,FALSE))</f>
        <v>2</v>
      </c>
      <c r="AJ71" s="14">
        <f>IF(ISERROR(VLOOKUP($I11,'J3 - J14'!$A$3:$N$8,2,FALSE))=TRUE,VLOOKUP($I11,'J3 - J14'!$D$3:$N$8,10,FALSE),VLOOKUP($I11,'J3 - J14'!$A$3:$N$8,14,FALSE))</f>
        <v>2</v>
      </c>
      <c r="AK71" s="14">
        <f>IF(ISERROR(VLOOKUP($I11,'J4 - J15'!$A$3:$N$8,2,FALSE))=TRUE,VLOOKUP($I11,'J4 - J15'!$D$3:$N$8,10,FALSE),VLOOKUP($I11,'J4 - J15'!$A$3:$N$8,14,FALSE))</f>
        <v>0</v>
      </c>
      <c r="AL71" s="14">
        <f>IF(ISERROR(VLOOKUP($I11,'J5 - J16'!$A$3:$N$8,2,FALSE))=TRUE,VLOOKUP($I11,'J5 - J16'!$D$3:$N$8,10,FALSE),VLOOKUP($I11,'J5 - J16'!$A$3:$N$8,14,FALSE))</f>
        <v>1</v>
      </c>
      <c r="AM71" s="14">
        <f>IF(ISERROR(VLOOKUP($I11,'J6 - J17'!$A$3:$N$8,2,FALSE))=TRUE,VLOOKUP($I11,'J6 - J17'!$D$3:$N$8,10,FALSE),VLOOKUP($I11,'J6 - J17'!$A$3:$N$8,14,FALSE))</f>
        <v>0</v>
      </c>
      <c r="AN71" s="14">
        <f>IF(ISERROR(VLOOKUP($I11,'J7 - J18'!$A$3:$N$8,2,FALSE))=TRUE,VLOOKUP($I11,'J7 - J18'!$D$3:$N$8,10,FALSE),VLOOKUP($I11,'J7 - J18'!$A$3:$N$8,14,FALSE))</f>
        <v>1</v>
      </c>
      <c r="AO71" s="14">
        <f>IF(ISERROR(VLOOKUP($I11,'J8 - J19'!$A$3:$N$8,2,FALSE))=TRUE,VLOOKUP($I11,'J8 - J19'!$D$3:$N$8,10,FALSE),VLOOKUP($I11,'J8 - J19'!$A$3:$N$8,14,FALSE))</f>
        <v>1</v>
      </c>
      <c r="AP71" s="14">
        <f>IF(ISERROR(VLOOKUP($I11,'J9 - J20'!$A$3:$N$8,2,FALSE))=TRUE,VLOOKUP($I11,'J9 - J20'!$D$3:$N$8,10,FALSE),VLOOKUP($I11,'J9 - J20'!$A$3:$N$8,14,FALSE))</f>
        <v>2</v>
      </c>
      <c r="AQ71" s="14">
        <f>IF(ISERROR(VLOOKUP($I11,'J10 - J21'!$A$3:$N$8,2,FALSE))=TRUE,VLOOKUP($I11,'J10 - J21'!$D$3:$N$8,10,FALSE),VLOOKUP($I11,'J10 - J21'!$A$3:$N$8,14,FALSE))</f>
        <v>1</v>
      </c>
      <c r="AR71" s="14">
        <f>IF(ISERROR(VLOOKUP($I11,'J11 - J22'!$A$3:$N$8,2,FALSE))=TRUE,VLOOKUP($I11,'J11 - J22'!$D$3:$N$8,10,FALSE),VLOOKUP($I11,'J11 - J22'!$A$3:$N$8,14,FALSE))</f>
        <v>1</v>
      </c>
      <c r="AS71" s="14">
        <f>IF(ISERROR(VLOOKUP($I11,'J1 - J12'!$A$12:$N$17,2,FALSE))=TRUE,VLOOKUP($I11,'J1 - J12'!$D$12:$N$17,10,FALSE),VLOOKUP($I11,'J1 - J12'!$A$12:$N$17,14,FALSE))</f>
        <v>2</v>
      </c>
      <c r="AT71" s="14">
        <f>IF(ISERROR(VLOOKUP($I11,'J2 - J13'!$A$12:$N$17,2,FALSE))=TRUE,VLOOKUP($I11,'J2 - J13'!$D$12:$N$17,10,FALSE),VLOOKUP($I11,'J2 - J13'!$A$12:$N$17,14,FALSE))</f>
        <v>1</v>
      </c>
      <c r="AU71" s="14">
        <f>IF(ISERROR(VLOOKUP($I11,'J3 - J14'!$A$12:$N$17,2,FALSE))=TRUE,VLOOKUP($I11,'J3 - J14'!$D$12:$N$17,10,FALSE),VLOOKUP($I11,'J3 - J14'!$A$12:$N$17,14,FALSE))</f>
        <v>1</v>
      </c>
      <c r="AV71" s="14">
        <f>IF(ISERROR(VLOOKUP($I11,'J4 - J15'!$A$12:$N$17,2,FALSE))=TRUE,VLOOKUP($I11,'J4 - J15'!$D$12:$N$17,10,FALSE),VLOOKUP($I11,'J4 - J15'!$A$12:$N$17,14,FALSE))</f>
        <v>2</v>
      </c>
      <c r="AW71" s="14">
        <f>IF(ISERROR(VLOOKUP($I11,'J5 - J16'!$A$12:$N$17,2,FALSE))=TRUE,VLOOKUP($I11,'J5 - J16'!$D$12:$N$17,10,FALSE),VLOOKUP($I11,'J5 - J16'!$A$12:$N$17,14,FALSE))</f>
        <v>3</v>
      </c>
      <c r="AX71" s="14">
        <f>IF(ISERROR(VLOOKUP($I11,'J6 - J17'!$A$12:$N$17,2,FALSE))=TRUE,VLOOKUP($I11,'J6 - J17'!$D$12:$N$17,10,FALSE),VLOOKUP($I11,'J6 - J17'!$A$12:$N$17,14,FALSE))</f>
        <v>2</v>
      </c>
      <c r="AY71" s="14">
        <f>IF(ISERROR(VLOOKUP($I11,'J7 - J18'!$A$12:$N$17,2,FALSE))=TRUE,VLOOKUP($I11,'J7 - J18'!$D$12:$N$17,10,FALSE),VLOOKUP($I11,'J7 - J18'!$A$12:$N$17,14,FALSE))</f>
        <v>1</v>
      </c>
      <c r="AZ71" s="14">
        <f>IF(ISERROR(VLOOKUP($I11,'J8 - J19'!$A$12:$N$17,2,FALSE))=TRUE,VLOOKUP($I11,'J8 - J19'!$D$12:$N$17,10,FALSE),VLOOKUP($I11,'J8 - J19'!$A$12:$N$17,14,FALSE))</f>
        <v>2</v>
      </c>
      <c r="BA71" s="14">
        <f>IF(ISERROR(VLOOKUP($I11,'J9 - J20'!$A$12:$N$17,2,FALSE))=TRUE,VLOOKUP($I11,'J9 - J20'!$D$12:$N$17,10,FALSE),VLOOKUP($I11,'J9 - J20'!$A$12:$N$17,14,FALSE))</f>
        <v>1</v>
      </c>
      <c r="BB71" s="14">
        <f>IF(ISERROR(VLOOKUP($I11,'J10 - J21'!$A$12:$N$17,2,FALSE))=TRUE,VLOOKUP($I11,'J10 - J21'!$D$12:$N$17,10,FALSE),VLOOKUP($I11,'J10 - J21'!$A$12:$N$17,14,FALSE))</f>
        <v>2</v>
      </c>
      <c r="BC71" s="14">
        <f>IF(ISERROR(VLOOKUP($I11,'J11 - J22'!$A$12:$N$17,2,FALSE))=TRUE,VLOOKUP($I11,'J11 - J22'!$D$12:$N$17,10,FALSE),VLOOKUP($I11,'J11 - J22'!$A$12:$N$17,14,FALSE))</f>
        <v>4</v>
      </c>
    </row>
    <row r="72" spans="22:55" s="1" customFormat="1" ht="15">
      <c r="V72" s="3"/>
      <c r="AH72" s="14">
        <f>IF(ISERROR(VLOOKUP($I12,'J1 - J12'!$A$3:$N$8,2,FALSE))=TRUE,VLOOKUP($I12,'J1 - J12'!$D$3:$N$8,10,FALSE),VLOOKUP($I12,'J1 - J12'!$A$3:$N$8,14,FALSE))</f>
        <v>1</v>
      </c>
      <c r="AI72" s="14">
        <f>IF(ISERROR(VLOOKUP($I12,'J2 - J13'!$A$3:$N$8,2,FALSE))=TRUE,VLOOKUP($I12,'J2 - J13'!$D$3:$N$8,10,FALSE),VLOOKUP($I12,'J2 - J13'!$A$3:$N$8,14,FALSE))</f>
        <v>2</v>
      </c>
      <c r="AJ72" s="14">
        <f>IF(ISERROR(VLOOKUP($I12,'J3 - J14'!$A$3:$N$8,2,FALSE))=TRUE,VLOOKUP($I12,'J3 - J14'!$D$3:$N$8,10,FALSE),VLOOKUP($I12,'J3 - J14'!$A$3:$N$8,14,FALSE))</f>
        <v>2</v>
      </c>
      <c r="AK72" s="14">
        <f>IF(ISERROR(VLOOKUP($I12,'J4 - J15'!$A$3:$N$8,2,FALSE))=TRUE,VLOOKUP($I12,'J4 - J15'!$D$3:$N$8,10,FALSE),VLOOKUP($I12,'J4 - J15'!$A$3:$N$8,14,FALSE))</f>
        <v>5</v>
      </c>
      <c r="AL72" s="14">
        <f>IF(ISERROR(VLOOKUP($I12,'J5 - J16'!$A$3:$N$8,2,FALSE))=TRUE,VLOOKUP($I12,'J5 - J16'!$D$3:$N$8,10,FALSE),VLOOKUP($I12,'J5 - J16'!$A$3:$N$8,14,FALSE))</f>
        <v>2</v>
      </c>
      <c r="AM72" s="14">
        <f>IF(ISERROR(VLOOKUP($I12,'J6 - J17'!$A$3:$N$8,2,FALSE))=TRUE,VLOOKUP($I12,'J6 - J17'!$D$3:$N$8,10,FALSE),VLOOKUP($I12,'J6 - J17'!$A$3:$N$8,14,FALSE))</f>
        <v>2</v>
      </c>
      <c r="AN72" s="14">
        <f>IF(ISERROR(VLOOKUP($I12,'J7 - J18'!$A$3:$N$8,2,FALSE))=TRUE,VLOOKUP($I12,'J7 - J18'!$D$3:$N$8,10,FALSE),VLOOKUP($I12,'J7 - J18'!$A$3:$N$8,14,FALSE))</f>
        <v>3</v>
      </c>
      <c r="AO72" s="14">
        <f>IF(ISERROR(VLOOKUP($I12,'J8 - J19'!$A$3:$N$8,2,FALSE))=TRUE,VLOOKUP($I12,'J8 - J19'!$D$3:$N$8,10,FALSE),VLOOKUP($I12,'J8 - J19'!$A$3:$N$8,14,FALSE))</f>
        <v>2</v>
      </c>
      <c r="AP72" s="14">
        <f>IF(ISERROR(VLOOKUP($I12,'J9 - J20'!$A$3:$N$8,2,FALSE))=TRUE,VLOOKUP($I12,'J9 - J20'!$D$3:$N$8,10,FALSE),VLOOKUP($I12,'J9 - J20'!$A$3:$N$8,14,FALSE))</f>
        <v>2</v>
      </c>
      <c r="AQ72" s="14">
        <f>IF(ISERROR(VLOOKUP($I12,'J10 - J21'!$A$3:$N$8,2,FALSE))=TRUE,VLOOKUP($I12,'J10 - J21'!$D$3:$N$8,10,FALSE),VLOOKUP($I12,'J10 - J21'!$A$3:$N$8,14,FALSE))</f>
        <v>1</v>
      </c>
      <c r="AR72" s="14">
        <f>IF(ISERROR(VLOOKUP($I12,'J11 - J22'!$A$3:$N$8,2,FALSE))=TRUE,VLOOKUP($I12,'J11 - J22'!$D$3:$N$8,10,FALSE),VLOOKUP($I12,'J11 - J22'!$A$3:$N$8,14,FALSE))</f>
        <v>1</v>
      </c>
      <c r="AS72" s="14">
        <f>IF(ISERROR(VLOOKUP($I12,'J1 - J12'!$A$12:$N$17,2,FALSE))=TRUE,VLOOKUP($I12,'J1 - J12'!$D$12:$N$17,10,FALSE),VLOOKUP($I12,'J1 - J12'!$A$12:$N$17,14,FALSE))</f>
        <v>3</v>
      </c>
      <c r="AT72" s="14">
        <f>IF(ISERROR(VLOOKUP($I12,'J2 - J13'!$A$12:$N$17,2,FALSE))=TRUE,VLOOKUP($I12,'J2 - J13'!$D$12:$N$17,10,FALSE),VLOOKUP($I12,'J2 - J13'!$A$12:$N$17,14,FALSE))</f>
        <v>1</v>
      </c>
      <c r="AU72" s="14">
        <f>IF(ISERROR(VLOOKUP($I12,'J3 - J14'!$A$12:$N$17,2,FALSE))=TRUE,VLOOKUP($I12,'J3 - J14'!$D$12:$N$17,10,FALSE),VLOOKUP($I12,'J3 - J14'!$A$12:$N$17,14,FALSE))</f>
        <v>4</v>
      </c>
      <c r="AV72" s="14">
        <f>IF(ISERROR(VLOOKUP($I12,'J4 - J15'!$A$12:$N$17,2,FALSE))=TRUE,VLOOKUP($I12,'J4 - J15'!$D$12:$N$17,10,FALSE),VLOOKUP($I12,'J4 - J15'!$A$12:$N$17,14,FALSE))</f>
        <v>1</v>
      </c>
      <c r="AW72" s="14">
        <f>IF(ISERROR(VLOOKUP($I12,'J5 - J16'!$A$12:$N$17,2,FALSE))=TRUE,VLOOKUP($I12,'J5 - J16'!$D$12:$N$17,10,FALSE),VLOOKUP($I12,'J5 - J16'!$A$12:$N$17,14,FALSE))</f>
        <v>0</v>
      </c>
      <c r="AX72" s="14">
        <f>IF(ISERROR(VLOOKUP($I12,'J6 - J17'!$A$12:$N$17,2,FALSE))=TRUE,VLOOKUP($I12,'J6 - J17'!$D$12:$N$17,10,FALSE),VLOOKUP($I12,'J6 - J17'!$A$12:$N$17,14,FALSE))</f>
        <v>4</v>
      </c>
      <c r="AY72" s="14">
        <f>IF(ISERROR(VLOOKUP($I12,'J7 - J18'!$A$12:$N$17,2,FALSE))=TRUE,VLOOKUP($I12,'J7 - J18'!$D$12:$N$17,10,FALSE),VLOOKUP($I12,'J7 - J18'!$A$12:$N$17,14,FALSE))</f>
        <v>3</v>
      </c>
      <c r="AZ72" s="14">
        <f>IF(ISERROR(VLOOKUP($I12,'J8 - J19'!$A$12:$N$17,2,FALSE))=TRUE,VLOOKUP($I12,'J8 - J19'!$D$12:$N$17,10,FALSE),VLOOKUP($I12,'J8 - J19'!$A$12:$N$17,14,FALSE))</f>
        <v>1</v>
      </c>
      <c r="BA72" s="14">
        <f>IF(ISERROR(VLOOKUP($I12,'J9 - J20'!$A$12:$N$17,2,FALSE))=TRUE,VLOOKUP($I12,'J9 - J20'!$D$12:$N$17,10,FALSE),VLOOKUP($I12,'J9 - J20'!$A$12:$N$17,14,FALSE))</f>
        <v>0</v>
      </c>
      <c r="BB72" s="14">
        <f>IF(ISERROR(VLOOKUP($I12,'J10 - J21'!$A$12:$N$17,2,FALSE))=TRUE,VLOOKUP($I12,'J10 - J21'!$D$12:$N$17,10,FALSE),VLOOKUP($I12,'J10 - J21'!$A$12:$N$17,14,FALSE))</f>
        <v>1</v>
      </c>
      <c r="BC72" s="14">
        <f>IF(ISERROR(VLOOKUP($I12,'J11 - J22'!$A$12:$N$17,2,FALSE))=TRUE,VLOOKUP($I12,'J11 - J22'!$D$12:$N$17,10,FALSE),VLOOKUP($I12,'J11 - J22'!$A$12:$N$17,14,FALSE))</f>
        <v>3</v>
      </c>
    </row>
    <row r="73" spans="22:55" s="1" customFormat="1" ht="15">
      <c r="V73" s="3"/>
      <c r="AH73" s="14">
        <f>IF(ISERROR(VLOOKUP($I13,'J1 - J12'!$A$3:$N$8,2,FALSE))=TRUE,VLOOKUP($I13,'J1 - J12'!$D$3:$N$8,10,FALSE),VLOOKUP($I13,'J1 - J12'!$A$3:$N$8,14,FALSE))</f>
        <v>4</v>
      </c>
      <c r="AI73" s="14">
        <f>IF(ISERROR(VLOOKUP($I13,'J2 - J13'!$A$3:$N$8,2,FALSE))=TRUE,VLOOKUP($I13,'J2 - J13'!$D$3:$N$8,10,FALSE),VLOOKUP($I13,'J2 - J13'!$A$3:$N$8,14,FALSE))</f>
        <v>1</v>
      </c>
      <c r="AJ73" s="14">
        <f>IF(ISERROR(VLOOKUP($I13,'J3 - J14'!$A$3:$N$8,2,FALSE))=TRUE,VLOOKUP($I13,'J3 - J14'!$D$3:$N$8,10,FALSE),VLOOKUP($I13,'J3 - J14'!$A$3:$N$8,14,FALSE))</f>
        <v>2</v>
      </c>
      <c r="AK73" s="14">
        <f>IF(ISERROR(VLOOKUP($I13,'J4 - J15'!$A$3:$N$8,2,FALSE))=TRUE,VLOOKUP($I13,'J4 - J15'!$D$3:$N$8,10,FALSE),VLOOKUP($I13,'J4 - J15'!$A$3:$N$8,14,FALSE))</f>
        <v>1</v>
      </c>
      <c r="AL73" s="14">
        <f>IF(ISERROR(VLOOKUP($I13,'J5 - J16'!$A$3:$N$8,2,FALSE))=TRUE,VLOOKUP($I13,'J5 - J16'!$D$3:$N$8,10,FALSE),VLOOKUP($I13,'J5 - J16'!$A$3:$N$8,14,FALSE))</f>
        <v>2</v>
      </c>
      <c r="AM73" s="14">
        <f>IF(ISERROR(VLOOKUP($I13,'J6 - J17'!$A$3:$N$8,2,FALSE))=TRUE,VLOOKUP($I13,'J6 - J17'!$D$3:$N$8,10,FALSE),VLOOKUP($I13,'J6 - J17'!$A$3:$N$8,14,FALSE))</f>
        <v>1</v>
      </c>
      <c r="AN73" s="14">
        <f>IF(ISERROR(VLOOKUP($I13,'J7 - J18'!$A$3:$N$8,2,FALSE))=TRUE,VLOOKUP($I13,'J7 - J18'!$D$3:$N$8,10,FALSE),VLOOKUP($I13,'J7 - J18'!$A$3:$N$8,14,FALSE))</f>
        <v>1</v>
      </c>
      <c r="AO73" s="14">
        <f>IF(ISERROR(VLOOKUP($I13,'J8 - J19'!$A$3:$N$8,2,FALSE))=TRUE,VLOOKUP($I13,'J8 - J19'!$D$3:$N$8,10,FALSE),VLOOKUP($I13,'J8 - J19'!$A$3:$N$8,14,FALSE))</f>
        <v>0</v>
      </c>
      <c r="AP73" s="14">
        <f>IF(ISERROR(VLOOKUP($I13,'J9 - J20'!$A$3:$N$8,2,FALSE))=TRUE,VLOOKUP($I13,'J9 - J20'!$D$3:$N$8,10,FALSE),VLOOKUP($I13,'J9 - J20'!$A$3:$N$8,14,FALSE))</f>
        <v>1</v>
      </c>
      <c r="AQ73" s="14">
        <f>IF(ISERROR(VLOOKUP($I13,'J10 - J21'!$A$3:$N$8,2,FALSE))=TRUE,VLOOKUP($I13,'J10 - J21'!$D$3:$N$8,10,FALSE),VLOOKUP($I13,'J10 - J21'!$A$3:$N$8,14,FALSE))</f>
        <v>2</v>
      </c>
      <c r="AR73" s="14">
        <f>IF(ISERROR(VLOOKUP($I13,'J11 - J22'!$A$3:$N$8,2,FALSE))=TRUE,VLOOKUP($I13,'J11 - J22'!$D$3:$N$8,10,FALSE),VLOOKUP($I13,'J11 - J22'!$A$3:$N$8,14,FALSE))</f>
        <v>0</v>
      </c>
      <c r="AS73" s="14">
        <f>IF(ISERROR(VLOOKUP($I13,'J1 - J12'!$A$12:$N$17,2,FALSE))=TRUE,VLOOKUP($I13,'J1 - J12'!$D$12:$N$17,10,FALSE),VLOOKUP($I13,'J1 - J12'!$A$12:$N$17,14,FALSE))</f>
        <v>4</v>
      </c>
      <c r="AT73" s="14">
        <f>IF(ISERROR(VLOOKUP($I13,'J2 - J13'!$A$12:$N$17,2,FALSE))=TRUE,VLOOKUP($I13,'J2 - J13'!$D$12:$N$17,10,FALSE),VLOOKUP($I13,'J2 - J13'!$A$12:$N$17,14,FALSE))</f>
        <v>0</v>
      </c>
      <c r="AU73" s="14">
        <f>IF(ISERROR(VLOOKUP($I13,'J3 - J14'!$A$12:$N$17,2,FALSE))=TRUE,VLOOKUP($I13,'J3 - J14'!$D$12:$N$17,10,FALSE),VLOOKUP($I13,'J3 - J14'!$A$12:$N$17,14,FALSE))</f>
        <v>0</v>
      </c>
      <c r="AV73" s="14">
        <f>IF(ISERROR(VLOOKUP($I13,'J4 - J15'!$A$12:$N$17,2,FALSE))=TRUE,VLOOKUP($I13,'J4 - J15'!$D$12:$N$17,10,FALSE),VLOOKUP($I13,'J4 - J15'!$A$12:$N$17,14,FALSE))</f>
        <v>2</v>
      </c>
      <c r="AW73" s="14">
        <f>IF(ISERROR(VLOOKUP($I13,'J5 - J16'!$A$12:$N$17,2,FALSE))=TRUE,VLOOKUP($I13,'J5 - J16'!$D$12:$N$17,10,FALSE),VLOOKUP($I13,'J5 - J16'!$A$12:$N$17,14,FALSE))</f>
        <v>2</v>
      </c>
      <c r="AX73" s="14">
        <f>IF(ISERROR(VLOOKUP($I13,'J6 - J17'!$A$12:$N$17,2,FALSE))=TRUE,VLOOKUP($I13,'J6 - J17'!$D$12:$N$17,10,FALSE),VLOOKUP($I13,'J6 - J17'!$A$12:$N$17,14,FALSE))</f>
        <v>4</v>
      </c>
      <c r="AY73" s="14">
        <f>IF(ISERROR(VLOOKUP($I13,'J7 - J18'!$A$12:$N$17,2,FALSE))=TRUE,VLOOKUP($I13,'J7 - J18'!$D$12:$N$17,10,FALSE),VLOOKUP($I13,'J7 - J18'!$A$12:$N$17,14,FALSE))</f>
        <v>0</v>
      </c>
      <c r="AZ73" s="14">
        <f>IF(ISERROR(VLOOKUP($I13,'J8 - J19'!$A$12:$N$17,2,FALSE))=TRUE,VLOOKUP($I13,'J8 - J19'!$D$12:$N$17,10,FALSE),VLOOKUP($I13,'J8 - J19'!$A$12:$N$17,14,FALSE))</f>
        <v>3</v>
      </c>
      <c r="BA73" s="14">
        <f>IF(ISERROR(VLOOKUP($I13,'J9 - J20'!$A$12:$N$17,2,FALSE))=TRUE,VLOOKUP($I13,'J9 - J20'!$D$12:$N$17,10,FALSE),VLOOKUP($I13,'J9 - J20'!$A$12:$N$17,14,FALSE))</f>
        <v>2</v>
      </c>
      <c r="BB73" s="14">
        <f>IF(ISERROR(VLOOKUP($I13,'J10 - J21'!$A$12:$N$17,2,FALSE))=TRUE,VLOOKUP($I13,'J10 - J21'!$D$12:$N$17,10,FALSE),VLOOKUP($I13,'J10 - J21'!$A$12:$N$17,14,FALSE))</f>
        <v>1</v>
      </c>
      <c r="BC73" s="14">
        <f>IF(ISERROR(VLOOKUP($I13,'J11 - J22'!$A$12:$N$17,2,FALSE))=TRUE,VLOOKUP($I13,'J11 - J22'!$D$12:$N$17,10,FALSE),VLOOKUP($I13,'J11 - J22'!$A$12:$N$17,14,FALSE))</f>
        <v>0</v>
      </c>
    </row>
    <row r="74" spans="22:55" s="1" customFormat="1" ht="15">
      <c r="V74" s="3"/>
      <c r="AH74" s="14">
        <f>IF(ISERROR(VLOOKUP($I14,'J1 - J12'!$A$3:$N$8,2,FALSE))=TRUE,VLOOKUP($I14,'J1 - J12'!$D$3:$N$8,10,FALSE),VLOOKUP($I14,'J1 - J12'!$A$3:$N$8,14,FALSE))</f>
        <v>2</v>
      </c>
      <c r="AI74" s="14">
        <f>IF(ISERROR(VLOOKUP($I14,'J2 - J13'!$A$3:$N$8,2,FALSE))=TRUE,VLOOKUP($I14,'J2 - J13'!$D$3:$N$8,10,FALSE),VLOOKUP($I14,'J2 - J13'!$A$3:$N$8,14,FALSE))</f>
        <v>1</v>
      </c>
      <c r="AJ74" s="14">
        <f>IF(ISERROR(VLOOKUP($I14,'J3 - J14'!$A$3:$N$8,2,FALSE))=TRUE,VLOOKUP($I14,'J3 - J14'!$D$3:$N$8,10,FALSE),VLOOKUP($I14,'J3 - J14'!$A$3:$N$8,14,FALSE))</f>
        <v>1</v>
      </c>
      <c r="AK74" s="14">
        <f>IF(ISERROR(VLOOKUP($I14,'J4 - J15'!$A$3:$N$8,2,FALSE))=TRUE,VLOOKUP($I14,'J4 - J15'!$D$3:$N$8,10,FALSE),VLOOKUP($I14,'J4 - J15'!$A$3:$N$8,14,FALSE))</f>
        <v>2</v>
      </c>
      <c r="AL74" s="14">
        <f>IF(ISERROR(VLOOKUP($I14,'J5 - J16'!$A$3:$N$8,2,FALSE))=TRUE,VLOOKUP($I14,'J5 - J16'!$D$3:$N$8,10,FALSE),VLOOKUP($I14,'J5 - J16'!$A$3:$N$8,14,FALSE))</f>
        <v>4</v>
      </c>
      <c r="AM74" s="14">
        <f>IF(ISERROR(VLOOKUP($I14,'J6 - J17'!$A$3:$N$8,2,FALSE))=TRUE,VLOOKUP($I14,'J6 - J17'!$D$3:$N$8,10,FALSE),VLOOKUP($I14,'J6 - J17'!$A$3:$N$8,14,FALSE))</f>
        <v>2</v>
      </c>
      <c r="AN74" s="14">
        <f>IF(ISERROR(VLOOKUP($I14,'J7 - J18'!$A$3:$N$8,2,FALSE))=TRUE,VLOOKUP($I14,'J7 - J18'!$D$3:$N$8,10,FALSE),VLOOKUP($I14,'J7 - J18'!$A$3:$N$8,14,FALSE))</f>
        <v>2</v>
      </c>
      <c r="AO74" s="14">
        <f>IF(ISERROR(VLOOKUP($I14,'J8 - J19'!$A$3:$N$8,2,FALSE))=TRUE,VLOOKUP($I14,'J8 - J19'!$D$3:$N$8,10,FALSE),VLOOKUP($I14,'J8 - J19'!$A$3:$N$8,14,FALSE))</f>
        <v>2</v>
      </c>
      <c r="AP74" s="14">
        <f>IF(ISERROR(VLOOKUP($I14,'J9 - J20'!$A$3:$N$8,2,FALSE))=TRUE,VLOOKUP($I14,'J9 - J20'!$D$3:$N$8,10,FALSE),VLOOKUP($I14,'J9 - J20'!$A$3:$N$8,14,FALSE))</f>
        <v>1</v>
      </c>
      <c r="AQ74" s="14">
        <f>IF(ISERROR(VLOOKUP($I14,'J10 - J21'!$A$3:$N$8,2,FALSE))=TRUE,VLOOKUP($I14,'J10 - J21'!$D$3:$N$8,10,FALSE),VLOOKUP($I14,'J10 - J21'!$A$3:$N$8,14,FALSE))</f>
        <v>3</v>
      </c>
      <c r="AR74" s="14">
        <f>IF(ISERROR(VLOOKUP($I14,'J11 - J22'!$A$3:$N$8,2,FALSE))=TRUE,VLOOKUP($I14,'J11 - J22'!$D$3:$N$8,10,FALSE),VLOOKUP($I14,'J11 - J22'!$A$3:$N$8,14,FALSE))</f>
        <v>3</v>
      </c>
      <c r="AS74" s="14">
        <f>IF(ISERROR(VLOOKUP($I14,'J1 - J12'!$A$12:$N$17,2,FALSE))=TRUE,VLOOKUP($I14,'J1 - J12'!$D$12:$N$17,10,FALSE),VLOOKUP($I14,'J1 - J12'!$A$12:$N$17,14,FALSE))</f>
        <v>2</v>
      </c>
      <c r="AT74" s="14">
        <f>IF(ISERROR(VLOOKUP($I14,'J2 - J13'!$A$12:$N$17,2,FALSE))=TRUE,VLOOKUP($I14,'J2 - J13'!$D$12:$N$17,10,FALSE),VLOOKUP($I14,'J2 - J13'!$A$12:$N$17,14,FALSE))</f>
        <v>1</v>
      </c>
      <c r="AU74" s="14">
        <f>IF(ISERROR(VLOOKUP($I14,'J3 - J14'!$A$12:$N$17,2,FALSE))=TRUE,VLOOKUP($I14,'J3 - J14'!$D$12:$N$17,10,FALSE),VLOOKUP($I14,'J3 - J14'!$A$12:$N$17,14,FALSE))</f>
        <v>4</v>
      </c>
      <c r="AV74" s="14">
        <f>IF(ISERROR(VLOOKUP($I14,'J4 - J15'!$A$12:$N$17,2,FALSE))=TRUE,VLOOKUP($I14,'J4 - J15'!$D$12:$N$17,10,FALSE),VLOOKUP($I14,'J4 - J15'!$A$12:$N$17,14,FALSE))</f>
        <v>1</v>
      </c>
      <c r="AW74" s="14">
        <f>IF(ISERROR(VLOOKUP($I14,'J5 - J16'!$A$12:$N$17,2,FALSE))=TRUE,VLOOKUP($I14,'J5 - J16'!$D$12:$N$17,10,FALSE),VLOOKUP($I14,'J5 - J16'!$A$12:$N$17,14,FALSE))</f>
        <v>2</v>
      </c>
      <c r="AX74" s="14">
        <f>IF(ISERROR(VLOOKUP($I14,'J6 - J17'!$A$12:$N$17,2,FALSE))=TRUE,VLOOKUP($I14,'J6 - J17'!$D$12:$N$17,10,FALSE),VLOOKUP($I14,'J6 - J17'!$A$12:$N$17,14,FALSE))</f>
        <v>2</v>
      </c>
      <c r="AY74" s="14">
        <f>IF(ISERROR(VLOOKUP($I14,'J7 - J18'!$A$12:$N$17,2,FALSE))=TRUE,VLOOKUP($I14,'J7 - J18'!$D$12:$N$17,10,FALSE),VLOOKUP($I14,'J7 - J18'!$A$12:$N$17,14,FALSE))</f>
        <v>2</v>
      </c>
      <c r="AZ74" s="14">
        <f>IF(ISERROR(VLOOKUP($I14,'J8 - J19'!$A$12:$N$17,2,FALSE))=TRUE,VLOOKUP($I14,'J8 - J19'!$D$12:$N$17,10,FALSE),VLOOKUP($I14,'J8 - J19'!$A$12:$N$17,14,FALSE))</f>
        <v>2</v>
      </c>
      <c r="BA74" s="14">
        <f>IF(ISERROR(VLOOKUP($I14,'J9 - J20'!$A$12:$N$17,2,FALSE))=TRUE,VLOOKUP($I14,'J9 - J20'!$D$12:$N$17,10,FALSE),VLOOKUP($I14,'J9 - J20'!$A$12:$N$17,14,FALSE))</f>
        <v>0</v>
      </c>
      <c r="BB74" s="14">
        <f>IF(ISERROR(VLOOKUP($I14,'J10 - J21'!$A$12:$N$17,2,FALSE))=TRUE,VLOOKUP($I14,'J10 - J21'!$D$12:$N$17,10,FALSE),VLOOKUP($I14,'J10 - J21'!$A$12:$N$17,14,FALSE))</f>
        <v>0</v>
      </c>
      <c r="BC74" s="14">
        <f>IF(ISERROR(VLOOKUP($I14,'J11 - J22'!$A$12:$N$17,2,FALSE))=TRUE,VLOOKUP($I14,'J11 - J22'!$D$12:$N$17,10,FALSE),VLOOKUP($I14,'J11 - J22'!$A$12:$N$17,14,FALSE))</f>
        <v>2</v>
      </c>
    </row>
    <row r="75" spans="22:55" s="1" customFormat="1" ht="15">
      <c r="V75" s="3"/>
      <c r="AH75" s="14">
        <f>IF(ISERROR(VLOOKUP($I15,'J1 - J12'!$A$3:$N$8,2,FALSE))=TRUE,VLOOKUP($I15,'J1 - J12'!$D$3:$N$8,10,FALSE),VLOOKUP($I15,'J1 - J12'!$A$3:$N$8,14,FALSE))</f>
        <v>1</v>
      </c>
      <c r="AI75" s="14">
        <f>IF(ISERROR(VLOOKUP($I15,'J2 - J13'!$A$3:$N$8,2,FALSE))=TRUE,VLOOKUP($I15,'J2 - J13'!$D$3:$N$8,10,FALSE),VLOOKUP($I15,'J2 - J13'!$A$3:$N$8,14,FALSE))</f>
        <v>2</v>
      </c>
      <c r="AJ75" s="14">
        <f>IF(ISERROR(VLOOKUP($I15,'J3 - J14'!$A$3:$N$8,2,FALSE))=TRUE,VLOOKUP($I15,'J3 - J14'!$D$3:$N$8,10,FALSE),VLOOKUP($I15,'J3 - J14'!$A$3:$N$8,14,FALSE))</f>
        <v>2</v>
      </c>
      <c r="AK75" s="14">
        <f>IF(ISERROR(VLOOKUP($I15,'J4 - J15'!$A$3:$N$8,2,FALSE))=TRUE,VLOOKUP($I15,'J4 - J15'!$D$3:$N$8,10,FALSE),VLOOKUP($I15,'J4 - J15'!$A$3:$N$8,14,FALSE))</f>
        <v>1</v>
      </c>
      <c r="AL75" s="14">
        <f>IF(ISERROR(VLOOKUP($I15,'J5 - J16'!$A$3:$N$8,2,FALSE))=TRUE,VLOOKUP($I15,'J5 - J16'!$D$3:$N$8,10,FALSE),VLOOKUP($I15,'J5 - J16'!$A$3:$N$8,14,FALSE))</f>
        <v>0</v>
      </c>
      <c r="AM75" s="14">
        <f>IF(ISERROR(VLOOKUP($I15,'J6 - J17'!$A$3:$N$8,2,FALSE))=TRUE,VLOOKUP($I15,'J6 - J17'!$D$3:$N$8,10,FALSE),VLOOKUP($I15,'J6 - J17'!$A$3:$N$8,14,FALSE))</f>
        <v>2</v>
      </c>
      <c r="AN75" s="14">
        <f>IF(ISERROR(VLOOKUP($I15,'J7 - J18'!$A$3:$N$8,2,FALSE))=TRUE,VLOOKUP($I15,'J7 - J18'!$D$3:$N$8,10,FALSE),VLOOKUP($I15,'J7 - J18'!$A$3:$N$8,14,FALSE))</f>
        <v>1</v>
      </c>
      <c r="AO75" s="14">
        <f>IF(ISERROR(VLOOKUP($I15,'J8 - J19'!$A$3:$N$8,2,FALSE))=TRUE,VLOOKUP($I15,'J8 - J19'!$D$3:$N$8,10,FALSE),VLOOKUP($I15,'J8 - J19'!$A$3:$N$8,14,FALSE))</f>
        <v>0</v>
      </c>
      <c r="AP75" s="14">
        <f>IF(ISERROR(VLOOKUP($I15,'J9 - J20'!$A$3:$N$8,2,FALSE))=TRUE,VLOOKUP($I15,'J9 - J20'!$D$3:$N$8,10,FALSE),VLOOKUP($I15,'J9 - J20'!$A$3:$N$8,14,FALSE))</f>
        <v>1</v>
      </c>
      <c r="AQ75" s="14">
        <f>IF(ISERROR(VLOOKUP($I15,'J10 - J21'!$A$3:$N$8,2,FALSE))=TRUE,VLOOKUP($I15,'J10 - J21'!$D$3:$N$8,10,FALSE),VLOOKUP($I15,'J10 - J21'!$A$3:$N$8,14,FALSE))</f>
        <v>1</v>
      </c>
      <c r="AR75" s="14">
        <f>IF(ISERROR(VLOOKUP($I15,'J11 - J22'!$A$3:$N$8,2,FALSE))=TRUE,VLOOKUP($I15,'J11 - J22'!$D$3:$N$8,10,FALSE),VLOOKUP($I15,'J11 - J22'!$A$3:$N$8,14,FALSE))</f>
        <v>2</v>
      </c>
      <c r="AS75" s="14">
        <f>IF(ISERROR(VLOOKUP($I15,'J1 - J12'!$A$12:$N$17,2,FALSE))=TRUE,VLOOKUP($I15,'J1 - J12'!$D$12:$N$17,10,FALSE),VLOOKUP($I15,'J1 - J12'!$A$12:$N$17,14,FALSE))</f>
        <v>1</v>
      </c>
      <c r="AT75" s="14">
        <f>IF(ISERROR(VLOOKUP($I15,'J2 - J13'!$A$12:$N$17,2,FALSE))=TRUE,VLOOKUP($I15,'J2 - J13'!$D$12:$N$17,10,FALSE),VLOOKUP($I15,'J2 - J13'!$A$12:$N$17,14,FALSE))</f>
        <v>4</v>
      </c>
      <c r="AU75" s="14">
        <f>IF(ISERROR(VLOOKUP($I15,'J3 - J14'!$A$12:$N$17,2,FALSE))=TRUE,VLOOKUP($I15,'J3 - J14'!$D$12:$N$17,10,FALSE),VLOOKUP($I15,'J3 - J14'!$A$12:$N$17,14,FALSE))</f>
        <v>1</v>
      </c>
      <c r="AV75" s="14">
        <f>IF(ISERROR(VLOOKUP($I15,'J4 - J15'!$A$12:$N$17,2,FALSE))=TRUE,VLOOKUP($I15,'J4 - J15'!$D$12:$N$17,10,FALSE),VLOOKUP($I15,'J4 - J15'!$A$12:$N$17,14,FALSE))</f>
        <v>0</v>
      </c>
      <c r="AW75" s="14">
        <f>IF(ISERROR(VLOOKUP($I15,'J5 - J16'!$A$12:$N$17,2,FALSE))=TRUE,VLOOKUP($I15,'J5 - J16'!$D$12:$N$17,10,FALSE),VLOOKUP($I15,'J5 - J16'!$A$12:$N$17,14,FALSE))</f>
        <v>2</v>
      </c>
      <c r="AX75" s="14">
        <f>IF(ISERROR(VLOOKUP($I15,'J6 - J17'!$A$12:$N$17,2,FALSE))=TRUE,VLOOKUP($I15,'J6 - J17'!$D$12:$N$17,10,FALSE),VLOOKUP($I15,'J6 - J17'!$A$12:$N$17,14,FALSE))</f>
        <v>0</v>
      </c>
      <c r="AY75" s="14">
        <f>IF(ISERROR(VLOOKUP($I15,'J7 - J18'!$A$12:$N$17,2,FALSE))=TRUE,VLOOKUP($I15,'J7 - J18'!$D$12:$N$17,10,FALSE),VLOOKUP($I15,'J7 - J18'!$A$12:$N$17,14,FALSE))</f>
        <v>1</v>
      </c>
      <c r="AZ75" s="14">
        <f>IF(ISERROR(VLOOKUP($I15,'J8 - J19'!$A$12:$N$17,2,FALSE))=TRUE,VLOOKUP($I15,'J8 - J19'!$D$12:$N$17,10,FALSE),VLOOKUP($I15,'J8 - J19'!$A$12:$N$17,14,FALSE))</f>
        <v>3</v>
      </c>
      <c r="BA75" s="14">
        <f>IF(ISERROR(VLOOKUP($I15,'J9 - J20'!$A$12:$N$17,2,FALSE))=TRUE,VLOOKUP($I15,'J9 - J20'!$D$12:$N$17,10,FALSE),VLOOKUP($I15,'J9 - J20'!$A$12:$N$17,14,FALSE))</f>
        <v>1</v>
      </c>
      <c r="BB75" s="14">
        <f>IF(ISERROR(VLOOKUP($I15,'J10 - J21'!$A$12:$N$17,2,FALSE))=TRUE,VLOOKUP($I15,'J10 - J21'!$D$12:$N$17,10,FALSE),VLOOKUP($I15,'J10 - J21'!$A$12:$N$17,14,FALSE))</f>
        <v>2</v>
      </c>
      <c r="BC75" s="14">
        <f>IF(ISERROR(VLOOKUP($I15,'J11 - J22'!$A$12:$N$17,2,FALSE))=TRUE,VLOOKUP($I15,'J11 - J22'!$D$12:$N$17,10,FALSE),VLOOKUP($I15,'J11 - J22'!$A$12:$N$17,14,FALSE))</f>
        <v>1</v>
      </c>
    </row>
    <row r="76" s="1" customFormat="1" ht="15">
      <c r="V76" s="3"/>
    </row>
    <row r="77" s="1" customFormat="1" ht="15">
      <c r="V77" s="3"/>
    </row>
    <row r="78" s="1" customFormat="1" ht="15">
      <c r="V78" s="3"/>
    </row>
    <row r="79" s="1" customFormat="1" ht="15">
      <c r="V79" s="3"/>
    </row>
    <row r="80" s="1" customFormat="1" ht="15">
      <c r="V80" s="3"/>
    </row>
    <row r="81" s="1" customFormat="1" ht="15">
      <c r="V81" s="3"/>
    </row>
    <row r="82" s="1" customFormat="1" ht="15">
      <c r="V82" s="3"/>
    </row>
    <row r="83" s="1" customFormat="1" ht="15">
      <c r="V83" s="3"/>
    </row>
    <row r="84" s="1" customFormat="1" ht="15">
      <c r="V84" s="3"/>
    </row>
    <row r="85" s="1" customFormat="1" ht="15">
      <c r="V85" s="3"/>
    </row>
    <row r="86" s="1" customFormat="1" ht="15">
      <c r="V86" s="3"/>
    </row>
    <row r="87" s="1" customFormat="1" ht="15">
      <c r="V87" s="3"/>
    </row>
    <row r="88" s="1" customFormat="1" ht="15">
      <c r="V88" s="3"/>
    </row>
    <row r="89" s="1" customFormat="1" ht="15">
      <c r="V89" s="3"/>
    </row>
    <row r="90" s="1" customFormat="1" ht="15">
      <c r="V90" s="3"/>
    </row>
    <row r="91" s="1" customFormat="1" ht="15">
      <c r="V91" s="3"/>
    </row>
    <row r="92" s="1" customFormat="1" ht="15">
      <c r="V92" s="3"/>
    </row>
    <row r="93" s="1" customFormat="1" ht="15">
      <c r="V93" s="3"/>
    </row>
    <row r="94" s="1" customFormat="1" ht="15">
      <c r="V94" s="3"/>
    </row>
    <row r="95" s="1" customFormat="1" ht="15">
      <c r="V95" s="3"/>
    </row>
    <row r="96" s="1" customFormat="1" ht="15">
      <c r="V96" s="3"/>
    </row>
    <row r="97" spans="1:30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S97" s="1"/>
      <c r="T97" s="1"/>
      <c r="U97" s="1"/>
      <c r="V97" s="3"/>
      <c r="W97" s="1"/>
      <c r="X97" s="1"/>
      <c r="Y97" s="1"/>
      <c r="Z97" s="1"/>
      <c r="AA97" s="1"/>
      <c r="AB97" s="1"/>
      <c r="AC97" s="1"/>
      <c r="AD97" s="1"/>
    </row>
    <row r="98" spans="1:30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S98" s="1"/>
      <c r="T98" s="1"/>
      <c r="U98" s="1"/>
      <c r="V98" s="3"/>
      <c r="W98" s="1"/>
      <c r="X98" s="1"/>
      <c r="Y98" s="1"/>
      <c r="Z98" s="1"/>
      <c r="AA98" s="1"/>
      <c r="AB98" s="1"/>
      <c r="AC98" s="1"/>
      <c r="AD98" s="1"/>
    </row>
    <row r="99" spans="1:30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S99" s="1"/>
      <c r="T99" s="1"/>
      <c r="U99" s="1"/>
      <c r="V99" s="3"/>
      <c r="W99" s="1"/>
      <c r="X99" s="1"/>
      <c r="Y99" s="1"/>
      <c r="Z99" s="1"/>
      <c r="AA99" s="1"/>
      <c r="AB99" s="1"/>
      <c r="AC99" s="1"/>
      <c r="AD99" s="1"/>
    </row>
    <row r="100" spans="1:30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S100" s="1"/>
      <c r="T100" s="1"/>
      <c r="U100" s="1"/>
      <c r="V100" s="3"/>
      <c r="W100" s="1"/>
      <c r="X100" s="1"/>
      <c r="Y100" s="1"/>
      <c r="Z100" s="1"/>
      <c r="AA100" s="1"/>
      <c r="AB100" s="1"/>
      <c r="AC100" s="1"/>
      <c r="AD100" s="1"/>
    </row>
    <row r="101" spans="1:30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S101" s="1"/>
      <c r="T101" s="1"/>
      <c r="U101" s="1"/>
      <c r="V101" s="3"/>
      <c r="W101" s="1"/>
      <c r="X101" s="1"/>
      <c r="Y101" s="1"/>
      <c r="Z101" s="1"/>
      <c r="AA101" s="1"/>
      <c r="AB101" s="1"/>
      <c r="AC101" s="1"/>
      <c r="AD101" s="1"/>
    </row>
    <row r="102" spans="15:17" ht="15">
      <c r="O102" s="1"/>
      <c r="P102" s="1"/>
      <c r="Q102" s="1"/>
    </row>
    <row r="103" spans="15:17" ht="15">
      <c r="O103" s="1"/>
      <c r="P103" s="1"/>
      <c r="Q103" s="1"/>
    </row>
    <row r="104" spans="15:17" ht="15">
      <c r="O104" s="1"/>
      <c r="P104" s="1"/>
      <c r="Q104" s="1"/>
    </row>
    <row r="105" spans="15:17" ht="15">
      <c r="O105" s="1"/>
      <c r="P105" s="1"/>
      <c r="Q105" s="1"/>
    </row>
    <row r="106" spans="15:17" ht="15">
      <c r="O106" s="1"/>
      <c r="P106" s="1"/>
      <c r="Q106" s="1"/>
    </row>
    <row r="107" spans="15:17" ht="15">
      <c r="O107" s="1"/>
      <c r="P107" s="1"/>
      <c r="Q107" s="1"/>
    </row>
    <row r="108" spans="15:17" ht="15">
      <c r="O108" s="1"/>
      <c r="P108" s="1"/>
      <c r="Q108" s="1"/>
    </row>
    <row r="109" spans="15:17" ht="15">
      <c r="O109" s="1"/>
      <c r="P109" s="1"/>
      <c r="Q109" s="1"/>
    </row>
  </sheetData>
  <sheetProtection password="CB07" sheet="1" objects="1" scenarios="1"/>
  <mergeCells count="82">
    <mergeCell ref="Y20:Z20"/>
    <mergeCell ref="W20:X20"/>
    <mergeCell ref="AA29:AB29"/>
    <mergeCell ref="AA30:AB30"/>
    <mergeCell ref="Y29:Z29"/>
    <mergeCell ref="Y30:Z30"/>
    <mergeCell ref="AA22:AB22"/>
    <mergeCell ref="W23:X23"/>
    <mergeCell ref="Y23:Z23"/>
    <mergeCell ref="Y24:Z24"/>
    <mergeCell ref="AA37:AB37"/>
    <mergeCell ref="AA34:AB34"/>
    <mergeCell ref="AA35:AB35"/>
    <mergeCell ref="AA36:AB36"/>
    <mergeCell ref="AA31:AB31"/>
    <mergeCell ref="AA32:AB32"/>
    <mergeCell ref="AC38:AD38"/>
    <mergeCell ref="AC39:AD39"/>
    <mergeCell ref="AC32:AD32"/>
    <mergeCell ref="AC33:AD33"/>
    <mergeCell ref="AC34:AD34"/>
    <mergeCell ref="AC35:AD35"/>
    <mergeCell ref="AC36:AD36"/>
    <mergeCell ref="AC37:AD37"/>
    <mergeCell ref="AA38:AB38"/>
    <mergeCell ref="AA39:AB39"/>
    <mergeCell ref="AC25:AD25"/>
    <mergeCell ref="AC26:AD26"/>
    <mergeCell ref="AC27:AD27"/>
    <mergeCell ref="AC28:AD28"/>
    <mergeCell ref="AC29:AD29"/>
    <mergeCell ref="AC30:AD30"/>
    <mergeCell ref="AC31:AD31"/>
    <mergeCell ref="AA33:AB33"/>
    <mergeCell ref="W39:X39"/>
    <mergeCell ref="AC22:AD22"/>
    <mergeCell ref="AC23:AD23"/>
    <mergeCell ref="AC24:AD24"/>
    <mergeCell ref="AA23:AB23"/>
    <mergeCell ref="AA24:AB24"/>
    <mergeCell ref="AA25:AB25"/>
    <mergeCell ref="AA26:AB26"/>
    <mergeCell ref="AA27:AB27"/>
    <mergeCell ref="AA28:AB28"/>
    <mergeCell ref="Y33:Z33"/>
    <mergeCell ref="Y34:Z34"/>
    <mergeCell ref="Y35:Z35"/>
    <mergeCell ref="Y36:Z36"/>
    <mergeCell ref="W37:X37"/>
    <mergeCell ref="W38:X38"/>
    <mergeCell ref="W31:X31"/>
    <mergeCell ref="W32:X32"/>
    <mergeCell ref="W33:X33"/>
    <mergeCell ref="W34:X34"/>
    <mergeCell ref="W35:X35"/>
    <mergeCell ref="W36:X36"/>
    <mergeCell ref="Y37:Z37"/>
    <mergeCell ref="Y38:Z38"/>
    <mergeCell ref="Y39:Z39"/>
    <mergeCell ref="W24:X24"/>
    <mergeCell ref="W25:X25"/>
    <mergeCell ref="W26:X26"/>
    <mergeCell ref="W27:X27"/>
    <mergeCell ref="W28:X28"/>
    <mergeCell ref="W29:X29"/>
    <mergeCell ref="W30:X30"/>
    <mergeCell ref="Y31:Z31"/>
    <mergeCell ref="Y32:Z32"/>
    <mergeCell ref="Y25:Z25"/>
    <mergeCell ref="Y26:Z26"/>
    <mergeCell ref="Y27:Z27"/>
    <mergeCell ref="Y28:Z28"/>
    <mergeCell ref="V1:AD2"/>
    <mergeCell ref="R1:R15"/>
    <mergeCell ref="W22:X22"/>
    <mergeCell ref="Y22:Z22"/>
    <mergeCell ref="W21:X21"/>
    <mergeCell ref="Y21:Z21"/>
    <mergeCell ref="AA21:AB21"/>
    <mergeCell ref="AC21:AD21"/>
    <mergeCell ref="AC20:AD20"/>
    <mergeCell ref="AA20:AB20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2211"/>
  <dimension ref="A1:AJ23"/>
  <sheetViews>
    <sheetView showGridLines="0" workbookViewId="0" topLeftCell="A1">
      <selection activeCell="D20" sqref="D20"/>
    </sheetView>
  </sheetViews>
  <sheetFormatPr defaultColWidth="11.421875" defaultRowHeight="12.75"/>
  <cols>
    <col min="1" max="1" width="28.421875" style="62" customWidth="1"/>
    <col min="2" max="3" width="4.00390625" style="63" customWidth="1"/>
    <col min="4" max="4" width="28.421875" style="62" customWidth="1"/>
    <col min="5" max="15" width="6.28125" style="62" hidden="1" customWidth="1"/>
    <col min="16" max="16" width="2.57421875" style="62" customWidth="1"/>
    <col min="17" max="17" width="4.421875" style="63" customWidth="1"/>
    <col min="18" max="18" width="28.421875" style="62" customWidth="1"/>
    <col min="19" max="26" width="4.8515625" style="62" customWidth="1"/>
    <col min="27" max="30" width="8.140625" style="62" hidden="1" customWidth="1"/>
    <col min="31" max="31" width="8.140625" style="40" hidden="1" customWidth="1"/>
    <col min="32" max="33" width="8.140625" style="41" hidden="1" customWidth="1"/>
    <col min="34" max="34" width="8.140625" style="40" hidden="1" customWidth="1"/>
    <col min="35" max="35" width="0" style="41" hidden="1" customWidth="1"/>
    <col min="36" max="36" width="5.00390625" style="62" hidden="1" customWidth="1"/>
    <col min="37" max="48" width="0" style="62" hidden="1" customWidth="1"/>
    <col min="49" max="16384" width="11.421875" style="62" customWidth="1"/>
  </cols>
  <sheetData>
    <row r="1" spans="1:26" ht="24.75" thickBot="1">
      <c r="A1" s="116" t="str">
        <f>Classement!V1</f>
        <v>Deuxième division poule B</v>
      </c>
      <c r="B1" s="116"/>
      <c r="C1" s="116"/>
      <c r="D1" s="116"/>
      <c r="Q1" s="117" t="s">
        <v>55</v>
      </c>
      <c r="R1" s="117"/>
      <c r="S1" s="117"/>
      <c r="T1" s="117"/>
      <c r="U1" s="117"/>
      <c r="V1" s="117"/>
      <c r="W1" s="117"/>
      <c r="X1" s="117"/>
      <c r="Y1" s="117"/>
      <c r="Z1" s="117"/>
    </row>
    <row r="2" spans="1:32" ht="18" customHeight="1" thickBot="1">
      <c r="A2" s="56" t="s">
        <v>0</v>
      </c>
      <c r="B2" s="57">
        <f>Calendrier!S10</f>
        <v>8</v>
      </c>
      <c r="C2" s="58"/>
      <c r="D2" s="59">
        <f>VLOOKUP(B2,Calendrier!S3:T13,2,FALSE)</f>
        <v>39417</v>
      </c>
      <c r="F2" s="63" t="s">
        <v>1</v>
      </c>
      <c r="G2" s="63" t="s">
        <v>6</v>
      </c>
      <c r="H2" s="63" t="s">
        <v>7</v>
      </c>
      <c r="I2" s="62" t="s">
        <v>8</v>
      </c>
      <c r="J2" s="62" t="s">
        <v>9</v>
      </c>
      <c r="K2" s="62" t="s">
        <v>10</v>
      </c>
      <c r="L2" s="62" t="s">
        <v>11</v>
      </c>
      <c r="M2" s="62" t="s">
        <v>13</v>
      </c>
      <c r="N2" s="62" t="s">
        <v>14</v>
      </c>
      <c r="Q2" s="52"/>
      <c r="R2" s="53" t="str">
        <f>Classement!V3</f>
        <v>Club</v>
      </c>
      <c r="S2" s="54" t="str">
        <f>Classement!W3</f>
        <v>Pts</v>
      </c>
      <c r="T2" s="54" t="str">
        <f>Classement!X3</f>
        <v>J</v>
      </c>
      <c r="U2" s="54" t="str">
        <f>Classement!Y3</f>
        <v>G</v>
      </c>
      <c r="V2" s="54" t="str">
        <f>Classement!Z3</f>
        <v>N</v>
      </c>
      <c r="W2" s="54" t="str">
        <f>Classement!AA3</f>
        <v>P</v>
      </c>
      <c r="X2" s="54" t="str">
        <f>Classement!AB3</f>
        <v>Bp</v>
      </c>
      <c r="Y2" s="54" t="str">
        <f>Classement!AC3</f>
        <v>Bc</v>
      </c>
      <c r="Z2" s="55" t="str">
        <f>Classement!AD3</f>
        <v>diff</v>
      </c>
      <c r="AE2" s="40">
        <f>B2</f>
        <v>8</v>
      </c>
      <c r="AF2" s="41" t="s">
        <v>22</v>
      </c>
    </row>
    <row r="3" spans="1:36" ht="18" customHeight="1" thickBot="1">
      <c r="A3" s="42" t="str">
        <f aca="true" t="shared" si="0" ref="A3:A8">VLOOKUP(AG3,AC$3:AF$22,3,FALSE)</f>
        <v>Saint Hilaire les Places</v>
      </c>
      <c r="B3" s="61">
        <v>1</v>
      </c>
      <c r="C3" s="61">
        <v>1</v>
      </c>
      <c r="D3" s="43" t="str">
        <f aca="true" t="shared" si="1" ref="D3:D8">VLOOKUP(AG3,AC$3:AF$22,4,FALSE)</f>
        <v>Saint Léonard 2</v>
      </c>
      <c r="F3" s="63">
        <f aca="true" t="shared" si="2" ref="F3:F8">IF(B3="",0,IF(C3="",0,1))</f>
        <v>1</v>
      </c>
      <c r="G3" s="63">
        <f aca="true" t="shared" si="3" ref="G3:G8">IF($F3=1,IF($B3&gt;$C3,1,0),0)</f>
        <v>0</v>
      </c>
      <c r="H3" s="63">
        <f aca="true" t="shared" si="4" ref="H3:H8">IF($F3=1,IF($C3&gt;$B3,1,0),0)</f>
        <v>0</v>
      </c>
      <c r="I3" s="63">
        <f>IF($F3=1,IF($B3=$C3,1,0),0)</f>
        <v>1</v>
      </c>
      <c r="J3" s="63">
        <f>IF($F3=1,IF($B3=$C3,1,0),0)</f>
        <v>1</v>
      </c>
      <c r="K3" s="63">
        <f aca="true" t="shared" si="5" ref="K3:K8">IF($F3=1,IF($B3&lt;$C3,1,0),0)</f>
        <v>0</v>
      </c>
      <c r="L3" s="63">
        <f aca="true" t="shared" si="6" ref="L3:L8">IF($F3=1,IF($B3&gt;$C3,1,0),0)</f>
        <v>0</v>
      </c>
      <c r="M3" s="62">
        <f aca="true" t="shared" si="7" ref="M3:N8">B3</f>
        <v>1</v>
      </c>
      <c r="N3" s="62">
        <f t="shared" si="7"/>
        <v>1</v>
      </c>
      <c r="Q3" s="48">
        <f>Classement!U4</f>
        <v>1</v>
      </c>
      <c r="R3" s="49" t="str">
        <f>Classement!V4</f>
        <v>Pierre Buffière 2</v>
      </c>
      <c r="S3" s="50">
        <f>Classement!W4</f>
        <v>62</v>
      </c>
      <c r="T3" s="50">
        <f>Classement!X4</f>
        <v>22</v>
      </c>
      <c r="U3" s="50">
        <f>Classement!Y4</f>
        <v>11</v>
      </c>
      <c r="V3" s="50">
        <f>Classement!Z4</f>
        <v>7</v>
      </c>
      <c r="W3" s="50">
        <f>Classement!AA4</f>
        <v>4</v>
      </c>
      <c r="X3" s="50">
        <f>Classement!AB4</f>
        <v>39</v>
      </c>
      <c r="Y3" s="50">
        <f>Classement!AC4</f>
        <v>28</v>
      </c>
      <c r="Z3" s="51">
        <f>Classement!AD4</f>
        <v>11</v>
      </c>
      <c r="AB3" s="62">
        <v>13</v>
      </c>
      <c r="AC3" s="62">
        <f>RANK(AD3,AD$3:AD$22)</f>
        <v>1</v>
      </c>
      <c r="AD3" s="62">
        <f>IF(AE3=AF3,$AB3,$AB3*100)</f>
        <v>1300</v>
      </c>
      <c r="AE3" s="40" t="str">
        <f>IF(ISERROR(HLOOKUP(AE$2,Calendrier!$B2:$M$14,$AB3,FALSE))=TRUE,"",Calendrier!$A2)</f>
        <v>Saint Hilaire les Places</v>
      </c>
      <c r="AF3" s="41" t="str">
        <f>IF(ISERROR(HLOOKUP(AE$2,Calendrier!$B2:$M$14,$AB3,FALSE))=TRUE,"",HLOOKUP(AE$2,Calendrier!$B2:$M$14,$AB3,FALSE))</f>
        <v>Saint Léonard 2</v>
      </c>
      <c r="AG3" s="62">
        <v>1</v>
      </c>
      <c r="AJ3" s="41"/>
    </row>
    <row r="4" spans="1:36" ht="18" customHeight="1" thickBot="1">
      <c r="A4" s="42" t="str">
        <f t="shared" si="0"/>
        <v>Saint Priest Taurion</v>
      </c>
      <c r="B4" s="61">
        <v>3</v>
      </c>
      <c r="C4" s="61">
        <v>2</v>
      </c>
      <c r="D4" s="43" t="str">
        <f t="shared" si="1"/>
        <v>Flavignac</v>
      </c>
      <c r="F4" s="63">
        <f t="shared" si="2"/>
        <v>1</v>
      </c>
      <c r="G4" s="63">
        <f t="shared" si="3"/>
        <v>1</v>
      </c>
      <c r="H4" s="63">
        <f t="shared" si="4"/>
        <v>0</v>
      </c>
      <c r="I4" s="63">
        <f aca="true" t="shared" si="8" ref="I4:J8">IF($F4=1,IF($B4=$C4,1,0),0)</f>
        <v>0</v>
      </c>
      <c r="J4" s="63">
        <f t="shared" si="8"/>
        <v>0</v>
      </c>
      <c r="K4" s="63">
        <f t="shared" si="5"/>
        <v>0</v>
      </c>
      <c r="L4" s="63">
        <f t="shared" si="6"/>
        <v>1</v>
      </c>
      <c r="M4" s="62">
        <f t="shared" si="7"/>
        <v>3</v>
      </c>
      <c r="N4" s="62">
        <f t="shared" si="7"/>
        <v>2</v>
      </c>
      <c r="Q4" s="44">
        <f>Classement!U5</f>
        <v>2</v>
      </c>
      <c r="R4" s="45" t="str">
        <f>Classement!V5</f>
        <v>Boisseuil</v>
      </c>
      <c r="S4" s="46">
        <f>Classement!W5</f>
        <v>60</v>
      </c>
      <c r="T4" s="46">
        <f>Classement!X5</f>
        <v>22</v>
      </c>
      <c r="U4" s="46">
        <f>Classement!Y5</f>
        <v>10</v>
      </c>
      <c r="V4" s="46">
        <f>Classement!Z5</f>
        <v>8</v>
      </c>
      <c r="W4" s="46">
        <f>Classement!AA5</f>
        <v>4</v>
      </c>
      <c r="X4" s="46">
        <f>Classement!AB5</f>
        <v>49</v>
      </c>
      <c r="Y4" s="46">
        <f>Classement!AC5</f>
        <v>29</v>
      </c>
      <c r="Z4" s="47">
        <f>Classement!AD5</f>
        <v>20</v>
      </c>
      <c r="AB4" s="62">
        <v>12</v>
      </c>
      <c r="AC4" s="62">
        <f aca="true" t="shared" si="9" ref="AC4:AC14">RANK(AD4,AD$3:AD$22)</f>
        <v>2</v>
      </c>
      <c r="AD4" s="62">
        <f aca="true" t="shared" si="10" ref="AD4:AD14">IF(AE4=AF4,$AB4,$AB4*100)</f>
        <v>1200</v>
      </c>
      <c r="AE4" s="40" t="str">
        <f>IF(ISERROR(HLOOKUP(AE$2,Calendrier!$B3:$M$14,$AB4,FALSE))=TRUE,"",Calendrier!$A3)</f>
        <v>Saint Priest Taurion</v>
      </c>
      <c r="AF4" s="41" t="str">
        <f>IF(ISERROR(HLOOKUP(AE$2,Calendrier!$B3:$M$14,$AB4,FALSE))=TRUE,"",HLOOKUP(AE$2,Calendrier!$B3:$M$14,$AB4,FALSE))</f>
        <v>Flavignac</v>
      </c>
      <c r="AG4" s="62">
        <v>2</v>
      </c>
      <c r="AJ4" s="41"/>
    </row>
    <row r="5" spans="1:36" ht="18" customHeight="1" thickBot="1">
      <c r="A5" s="42" t="str">
        <f t="shared" si="0"/>
        <v>Pierre Buffière 2</v>
      </c>
      <c r="B5" s="61">
        <v>2</v>
      </c>
      <c r="C5" s="61">
        <v>0</v>
      </c>
      <c r="D5" s="43" t="str">
        <f t="shared" si="1"/>
        <v>Elan Sportif</v>
      </c>
      <c r="F5" s="63">
        <f t="shared" si="2"/>
        <v>1</v>
      </c>
      <c r="G5" s="63">
        <f t="shared" si="3"/>
        <v>1</v>
      </c>
      <c r="H5" s="63">
        <f t="shared" si="4"/>
        <v>0</v>
      </c>
      <c r="I5" s="63">
        <f t="shared" si="8"/>
        <v>0</v>
      </c>
      <c r="J5" s="63">
        <f t="shared" si="8"/>
        <v>0</v>
      </c>
      <c r="K5" s="63">
        <f t="shared" si="5"/>
        <v>0</v>
      </c>
      <c r="L5" s="63">
        <f t="shared" si="6"/>
        <v>1</v>
      </c>
      <c r="M5" s="62">
        <f t="shared" si="7"/>
        <v>2</v>
      </c>
      <c r="N5" s="62">
        <f t="shared" si="7"/>
        <v>0</v>
      </c>
      <c r="Q5" s="48">
        <f>Classement!U6</f>
        <v>3</v>
      </c>
      <c r="R5" s="49" t="str">
        <f>Classement!V6</f>
        <v>Saint Priest Taurion</v>
      </c>
      <c r="S5" s="50">
        <f>Classement!W6</f>
        <v>59</v>
      </c>
      <c r="T5" s="50">
        <f>Classement!X6</f>
        <v>22</v>
      </c>
      <c r="U5" s="50">
        <f>Classement!Y6</f>
        <v>11</v>
      </c>
      <c r="V5" s="50">
        <f>Classement!Z6</f>
        <v>4</v>
      </c>
      <c r="W5" s="50">
        <f>Classement!AA6</f>
        <v>7</v>
      </c>
      <c r="X5" s="50">
        <f>Classement!AB6</f>
        <v>51</v>
      </c>
      <c r="Y5" s="50">
        <f>Classement!AC6</f>
        <v>37</v>
      </c>
      <c r="Z5" s="51">
        <f>Classement!AD6</f>
        <v>14</v>
      </c>
      <c r="AB5" s="62">
        <v>11</v>
      </c>
      <c r="AC5" s="62">
        <f t="shared" si="9"/>
        <v>3</v>
      </c>
      <c r="AD5" s="62">
        <f t="shared" si="10"/>
        <v>1100</v>
      </c>
      <c r="AE5" s="40" t="str">
        <f>IF(ISERROR(HLOOKUP(AE$2,Calendrier!$B4:$M$14,$AB5,FALSE))=TRUE,"",Calendrier!$A4)</f>
        <v>Pierre Buffière 2</v>
      </c>
      <c r="AF5" s="41" t="str">
        <f>IF(ISERROR(HLOOKUP(AE$2,Calendrier!$B4:$M$14,$AB5,FALSE))=TRUE,"",HLOOKUP(AE$2,Calendrier!$B4:$M$14,$AB5,FALSE))</f>
        <v>Elan Sportif</v>
      </c>
      <c r="AG5" s="62">
        <v>3</v>
      </c>
      <c r="AJ5" s="41"/>
    </row>
    <row r="6" spans="1:36" ht="18" customHeight="1" thickBot="1">
      <c r="A6" s="42" t="str">
        <f t="shared" si="0"/>
        <v>Nexon</v>
      </c>
      <c r="B6" s="61">
        <v>2</v>
      </c>
      <c r="C6" s="61">
        <v>0</v>
      </c>
      <c r="D6" s="43" t="str">
        <f t="shared" si="1"/>
        <v>AFP Limoges</v>
      </c>
      <c r="F6" s="63">
        <f t="shared" si="2"/>
        <v>1</v>
      </c>
      <c r="G6" s="63">
        <f t="shared" si="3"/>
        <v>1</v>
      </c>
      <c r="H6" s="63">
        <f t="shared" si="4"/>
        <v>0</v>
      </c>
      <c r="I6" s="63">
        <f t="shared" si="8"/>
        <v>0</v>
      </c>
      <c r="J6" s="63">
        <f t="shared" si="8"/>
        <v>0</v>
      </c>
      <c r="K6" s="63">
        <f t="shared" si="5"/>
        <v>0</v>
      </c>
      <c r="L6" s="63">
        <f t="shared" si="6"/>
        <v>1</v>
      </c>
      <c r="M6" s="62">
        <f t="shared" si="7"/>
        <v>2</v>
      </c>
      <c r="N6" s="62">
        <f t="shared" si="7"/>
        <v>0</v>
      </c>
      <c r="Q6" s="44">
        <f>Classement!U7</f>
        <v>4</v>
      </c>
      <c r="R6" s="45" t="str">
        <f>Classement!V7</f>
        <v>Eymoutiers</v>
      </c>
      <c r="S6" s="46">
        <f>Classement!W7</f>
        <v>59</v>
      </c>
      <c r="T6" s="46">
        <f>Classement!X7</f>
        <v>22</v>
      </c>
      <c r="U6" s="46">
        <f>Classement!Y7</f>
        <v>11</v>
      </c>
      <c r="V6" s="46">
        <f>Classement!Z7</f>
        <v>4</v>
      </c>
      <c r="W6" s="46">
        <f>Classement!AA7</f>
        <v>7</v>
      </c>
      <c r="X6" s="46">
        <f>Classement!AB7</f>
        <v>37</v>
      </c>
      <c r="Y6" s="46">
        <f>Classement!AC7</f>
        <v>33</v>
      </c>
      <c r="Z6" s="47">
        <f>Classement!AD7</f>
        <v>4</v>
      </c>
      <c r="AB6" s="62">
        <v>10</v>
      </c>
      <c r="AC6" s="62">
        <f t="shared" si="9"/>
        <v>7</v>
      </c>
      <c r="AD6" s="62">
        <f t="shared" si="10"/>
        <v>10</v>
      </c>
      <c r="AE6" s="40">
        <f>IF(ISERROR(HLOOKUP(AE$2,Calendrier!$B5:$M$14,$AB6,FALSE))=TRUE,"",Calendrier!$A5)</f>
      </c>
      <c r="AF6" s="41">
        <f>IF(ISERROR(HLOOKUP(AE$2,Calendrier!$B5:$M$14,$AB6,FALSE))=TRUE,"",HLOOKUP(AE$2,Calendrier!$B5:$M$14,$AB6,FALSE))</f>
      </c>
      <c r="AG6" s="62">
        <v>4</v>
      </c>
      <c r="AJ6" s="41"/>
    </row>
    <row r="7" spans="1:36" ht="18" customHeight="1" thickBot="1">
      <c r="A7" s="42" t="str">
        <f t="shared" si="0"/>
        <v>Eymoutiers</v>
      </c>
      <c r="B7" s="61">
        <v>5</v>
      </c>
      <c r="C7" s="61">
        <v>0</v>
      </c>
      <c r="D7" s="43" t="str">
        <f t="shared" si="1"/>
        <v>Oradour sur Vayres</v>
      </c>
      <c r="F7" s="63">
        <f t="shared" si="2"/>
        <v>1</v>
      </c>
      <c r="G7" s="63">
        <f t="shared" si="3"/>
        <v>1</v>
      </c>
      <c r="H7" s="63">
        <f t="shared" si="4"/>
        <v>0</v>
      </c>
      <c r="I7" s="63">
        <f t="shared" si="8"/>
        <v>0</v>
      </c>
      <c r="J7" s="63">
        <f t="shared" si="8"/>
        <v>0</v>
      </c>
      <c r="K7" s="63">
        <f t="shared" si="5"/>
        <v>0</v>
      </c>
      <c r="L7" s="63">
        <f t="shared" si="6"/>
        <v>1</v>
      </c>
      <c r="M7" s="62">
        <f t="shared" si="7"/>
        <v>5</v>
      </c>
      <c r="N7" s="62">
        <f t="shared" si="7"/>
        <v>0</v>
      </c>
      <c r="Q7" s="48">
        <f>Classement!U8</f>
        <v>5</v>
      </c>
      <c r="R7" s="49" t="str">
        <f>Classement!V8</f>
        <v>Flavignac</v>
      </c>
      <c r="S7" s="50">
        <f>Classement!W8</f>
        <v>54</v>
      </c>
      <c r="T7" s="50">
        <f>Classement!X8</f>
        <v>22</v>
      </c>
      <c r="U7" s="50">
        <f>Classement!Y8</f>
        <v>8</v>
      </c>
      <c r="V7" s="50">
        <f>Classement!Z8</f>
        <v>8</v>
      </c>
      <c r="W7" s="50">
        <f>Classement!AA8</f>
        <v>6</v>
      </c>
      <c r="X7" s="50">
        <f>Classement!AB8</f>
        <v>47</v>
      </c>
      <c r="Y7" s="50">
        <f>Classement!AC8</f>
        <v>40</v>
      </c>
      <c r="Z7" s="51">
        <f>Classement!AD8</f>
        <v>7</v>
      </c>
      <c r="AB7" s="62">
        <v>9</v>
      </c>
      <c r="AC7" s="62">
        <f t="shared" si="9"/>
        <v>4</v>
      </c>
      <c r="AD7" s="62">
        <f t="shared" si="10"/>
        <v>900</v>
      </c>
      <c r="AE7" s="40" t="str">
        <f>IF(ISERROR(HLOOKUP(AE$2,Calendrier!$B6:$M$14,$AB7,FALSE))=TRUE,"",Calendrier!$A6)</f>
        <v>Nexon</v>
      </c>
      <c r="AF7" s="41" t="str">
        <f>IF(ISERROR(HLOOKUP(AE$2,Calendrier!$B6:$M$14,$AB7,FALSE))=TRUE,"",HLOOKUP(AE$2,Calendrier!$B6:$M$14,$AB7,FALSE))</f>
        <v>AFP Limoges</v>
      </c>
      <c r="AG7" s="62">
        <v>5</v>
      </c>
      <c r="AJ7" s="41"/>
    </row>
    <row r="8" spans="1:36" ht="18" customHeight="1" thickBot="1">
      <c r="A8" s="42" t="str">
        <f t="shared" si="0"/>
        <v>Boisseuil</v>
      </c>
      <c r="B8" s="61">
        <v>6</v>
      </c>
      <c r="C8" s="61">
        <v>0</v>
      </c>
      <c r="D8" s="43" t="str">
        <f t="shared" si="1"/>
        <v>Limoges Lafarge 2</v>
      </c>
      <c r="F8" s="63">
        <f t="shared" si="2"/>
        <v>1</v>
      </c>
      <c r="G8" s="63">
        <f t="shared" si="3"/>
        <v>1</v>
      </c>
      <c r="H8" s="63">
        <f t="shared" si="4"/>
        <v>0</v>
      </c>
      <c r="I8" s="63">
        <f t="shared" si="8"/>
        <v>0</v>
      </c>
      <c r="J8" s="63">
        <f t="shared" si="8"/>
        <v>0</v>
      </c>
      <c r="K8" s="63">
        <f t="shared" si="5"/>
        <v>0</v>
      </c>
      <c r="L8" s="63">
        <f t="shared" si="6"/>
        <v>1</v>
      </c>
      <c r="M8" s="62">
        <f t="shared" si="7"/>
        <v>6</v>
      </c>
      <c r="N8" s="62">
        <f t="shared" si="7"/>
        <v>0</v>
      </c>
      <c r="Q8" s="44">
        <f>Classement!U9</f>
        <v>6</v>
      </c>
      <c r="R8" s="45" t="str">
        <f>Classement!V9</f>
        <v>Nexon</v>
      </c>
      <c r="S8" s="46">
        <f>Classement!W9</f>
        <v>54</v>
      </c>
      <c r="T8" s="46">
        <f>Classement!X9</f>
        <v>22</v>
      </c>
      <c r="U8" s="46">
        <f>Classement!Y9</f>
        <v>9</v>
      </c>
      <c r="V8" s="46">
        <f>Classement!Z9</f>
        <v>5</v>
      </c>
      <c r="W8" s="46">
        <f>Classement!AA9</f>
        <v>8</v>
      </c>
      <c r="X8" s="46">
        <f>Classement!AB9</f>
        <v>32</v>
      </c>
      <c r="Y8" s="46">
        <f>Classement!AC9</f>
        <v>31</v>
      </c>
      <c r="Z8" s="47">
        <f>Classement!AD9</f>
        <v>1</v>
      </c>
      <c r="AB8" s="62">
        <v>8</v>
      </c>
      <c r="AC8" s="62">
        <f t="shared" si="9"/>
        <v>8</v>
      </c>
      <c r="AD8" s="62">
        <f t="shared" si="10"/>
        <v>8</v>
      </c>
      <c r="AE8" s="40">
        <f>IF(ISERROR(HLOOKUP(AE$2,Calendrier!$B7:$M$14,$AB8,FALSE))=TRUE,"",Calendrier!$A7)</f>
      </c>
      <c r="AF8" s="41">
        <f>IF(ISERROR(HLOOKUP(AE$2,Calendrier!$B7:$M$14,$AB8,FALSE))=TRUE,"",HLOOKUP(AE$2,Calendrier!$B7:$M$14,$AB8,FALSE))</f>
      </c>
      <c r="AG8" s="62">
        <v>6</v>
      </c>
      <c r="AJ8" s="41"/>
    </row>
    <row r="9" spans="1:36" ht="18" customHeight="1">
      <c r="A9" s="39"/>
      <c r="B9" s="114" t="str">
        <f>IF(SUM(B3:C8)=0,"",CONCATENATE(SUM(B3:C8)," Buts"))</f>
        <v>22 Buts</v>
      </c>
      <c r="C9" s="114"/>
      <c r="D9" s="39"/>
      <c r="Q9" s="48">
        <f>Classement!U10</f>
        <v>7</v>
      </c>
      <c r="R9" s="49" t="str">
        <f>Classement!V10</f>
        <v>Oradour sur Vayres</v>
      </c>
      <c r="S9" s="50">
        <f>Classement!W10</f>
        <v>53</v>
      </c>
      <c r="T9" s="50">
        <f>Classement!X10</f>
        <v>22</v>
      </c>
      <c r="U9" s="50">
        <f>Classement!Y10</f>
        <v>8</v>
      </c>
      <c r="V9" s="50">
        <f>Classement!Z10</f>
        <v>7</v>
      </c>
      <c r="W9" s="50">
        <f>Classement!AA10</f>
        <v>7</v>
      </c>
      <c r="X9" s="50">
        <f>Classement!AB10</f>
        <v>39</v>
      </c>
      <c r="Y9" s="50">
        <f>Classement!AC10</f>
        <v>43</v>
      </c>
      <c r="Z9" s="51">
        <f>Classement!AD10</f>
        <v>-4</v>
      </c>
      <c r="AB9" s="62">
        <v>7</v>
      </c>
      <c r="AC9" s="62">
        <f t="shared" si="9"/>
        <v>9</v>
      </c>
      <c r="AD9" s="62">
        <f t="shared" si="10"/>
        <v>7</v>
      </c>
      <c r="AE9" s="40">
        <f>IF(ISERROR(HLOOKUP(AE$2,Calendrier!$B8:$M$14,$AB9,FALSE))=TRUE,"",Calendrier!$A8)</f>
      </c>
      <c r="AF9" s="41">
        <f>IF(ISERROR(HLOOKUP(AE$2,Calendrier!$B8:$M$14,$AB9,FALSE))=TRUE,"",HLOOKUP(AE$2,Calendrier!$B8:$M$14,$AB9,FALSE))</f>
      </c>
      <c r="AG9" s="62"/>
      <c r="AJ9" s="41"/>
    </row>
    <row r="10" spans="17:36" ht="18" customHeight="1">
      <c r="Q10" s="44">
        <f>Classement!U11</f>
        <v>8</v>
      </c>
      <c r="R10" s="45" t="str">
        <f>Classement!V11</f>
        <v>AFP Limoges</v>
      </c>
      <c r="S10" s="46">
        <f>Classement!W11</f>
        <v>51</v>
      </c>
      <c r="T10" s="46">
        <f>Classement!X11</f>
        <v>22</v>
      </c>
      <c r="U10" s="46">
        <f>Classement!Y11</f>
        <v>8</v>
      </c>
      <c r="V10" s="46">
        <f>Classement!Z11</f>
        <v>5</v>
      </c>
      <c r="W10" s="46">
        <f>Classement!AA11</f>
        <v>9</v>
      </c>
      <c r="X10" s="46">
        <f>Classement!AB11</f>
        <v>54</v>
      </c>
      <c r="Y10" s="46">
        <f>Classement!AC11</f>
        <v>44</v>
      </c>
      <c r="Z10" s="47">
        <f>Classement!AD11</f>
        <v>10</v>
      </c>
      <c r="AB10" s="62">
        <v>6</v>
      </c>
      <c r="AC10" s="62">
        <f t="shared" si="9"/>
        <v>10</v>
      </c>
      <c r="AD10" s="62">
        <f t="shared" si="10"/>
        <v>6</v>
      </c>
      <c r="AE10" s="40">
        <f>IF(ISERROR(HLOOKUP(AE$2,Calendrier!$B9:$M$14,$AB10,FALSE))=TRUE,"",Calendrier!$A9)</f>
      </c>
      <c r="AF10" s="41">
        <f>IF(ISERROR(HLOOKUP(AE$2,Calendrier!$B9:$M$14,$AB10,FALSE))=TRUE,"",HLOOKUP(AE$2,Calendrier!$B9:$M$14,$AB10,FALSE))</f>
      </c>
      <c r="AG10" s="62"/>
      <c r="AJ10" s="41"/>
    </row>
    <row r="11" spans="1:36" ht="18" customHeight="1" thickBot="1">
      <c r="A11" s="56" t="s">
        <v>0</v>
      </c>
      <c r="B11" s="57">
        <f>B2+11</f>
        <v>19</v>
      </c>
      <c r="C11" s="58"/>
      <c r="D11" s="59">
        <f>VLOOKUP(B11,Calendrier!W3:X13,2,FALSE)</f>
        <v>39559</v>
      </c>
      <c r="F11" s="63" t="s">
        <v>1</v>
      </c>
      <c r="G11" s="63" t="s">
        <v>6</v>
      </c>
      <c r="H11" s="63" t="s">
        <v>7</v>
      </c>
      <c r="I11" s="62" t="s">
        <v>8</v>
      </c>
      <c r="J11" s="62" t="s">
        <v>9</v>
      </c>
      <c r="K11" s="62" t="s">
        <v>10</v>
      </c>
      <c r="L11" s="62" t="s">
        <v>11</v>
      </c>
      <c r="M11" s="62" t="s">
        <v>13</v>
      </c>
      <c r="N11" s="62" t="s">
        <v>14</v>
      </c>
      <c r="Q11" s="48">
        <f>Classement!U12</f>
        <v>9</v>
      </c>
      <c r="R11" s="49" t="str">
        <f>Classement!V12</f>
        <v>Elan Sportif</v>
      </c>
      <c r="S11" s="50">
        <f>Classement!W12</f>
        <v>49</v>
      </c>
      <c r="T11" s="50">
        <f>Classement!X12</f>
        <v>22</v>
      </c>
      <c r="U11" s="50">
        <f>Classement!Y12</f>
        <v>7</v>
      </c>
      <c r="V11" s="50">
        <f>Classement!Z12</f>
        <v>6</v>
      </c>
      <c r="W11" s="50">
        <f>Classement!AA12</f>
        <v>9</v>
      </c>
      <c r="X11" s="50">
        <f>Classement!AB12</f>
        <v>43</v>
      </c>
      <c r="Y11" s="50">
        <f>Classement!AC12</f>
        <v>41</v>
      </c>
      <c r="Z11" s="51">
        <f>Classement!AD12</f>
        <v>2</v>
      </c>
      <c r="AB11" s="62">
        <v>5</v>
      </c>
      <c r="AC11" s="62">
        <f t="shared" si="9"/>
        <v>11</v>
      </c>
      <c r="AD11" s="62">
        <f t="shared" si="10"/>
        <v>5</v>
      </c>
      <c r="AE11" s="40">
        <f>IF(ISERROR(HLOOKUP(AE$2,Calendrier!$B10:$M$14,$AB11,FALSE))=TRUE,"",Calendrier!$A10)</f>
      </c>
      <c r="AF11" s="41">
        <f>IF(ISERROR(HLOOKUP(AE$2,Calendrier!$B10:$M$14,$AB11,FALSE))=TRUE,"",HLOOKUP(AE$2,Calendrier!$B10:$M$14,$AB11,FALSE))</f>
      </c>
      <c r="AG11" s="62"/>
      <c r="AJ11" s="41"/>
    </row>
    <row r="12" spans="1:36" ht="18" customHeight="1" thickBot="1">
      <c r="A12" s="42" t="str">
        <f aca="true" t="shared" si="11" ref="A12:A17">D3</f>
        <v>Saint Léonard 2</v>
      </c>
      <c r="B12" s="61">
        <v>1</v>
      </c>
      <c r="C12" s="61">
        <v>2</v>
      </c>
      <c r="D12" s="43" t="str">
        <f aca="true" t="shared" si="12" ref="D12:D17">A3</f>
        <v>Saint Hilaire les Places</v>
      </c>
      <c r="F12" s="63">
        <f aca="true" t="shared" si="13" ref="F12:F17">IF(B12="",0,IF(C12="",0,1))</f>
        <v>1</v>
      </c>
      <c r="G12" s="63">
        <f aca="true" t="shared" si="14" ref="G12:G17">IF($F12=1,IF($B12&gt;$C12,1,0),0)</f>
        <v>0</v>
      </c>
      <c r="H12" s="63">
        <f aca="true" t="shared" si="15" ref="H12:H17">IF($F12=1,IF($C12&gt;$B12,1,0),0)</f>
        <v>1</v>
      </c>
      <c r="I12" s="63">
        <f aca="true" t="shared" si="16" ref="I12:J17">IF($F12=1,IF($B12=$C12,1,0),0)</f>
        <v>0</v>
      </c>
      <c r="J12" s="63">
        <f t="shared" si="16"/>
        <v>0</v>
      </c>
      <c r="K12" s="63">
        <f aca="true" t="shared" si="17" ref="K12:K17">IF($F12=1,IF($B12&lt;$C12,1,0),0)</f>
        <v>1</v>
      </c>
      <c r="L12" s="63">
        <f aca="true" t="shared" si="18" ref="L12:L17">IF($F12=1,IF($B12&gt;$C12,1,0),0)</f>
        <v>0</v>
      </c>
      <c r="M12" s="62">
        <f aca="true" t="shared" si="19" ref="M12:N17">B12</f>
        <v>1</v>
      </c>
      <c r="N12" s="62">
        <f t="shared" si="19"/>
        <v>2</v>
      </c>
      <c r="Q12" s="44">
        <f>Classement!U13</f>
        <v>10</v>
      </c>
      <c r="R12" s="45" t="str">
        <f>Classement!V13</f>
        <v>Limoges Lafarge 2</v>
      </c>
      <c r="S12" s="46">
        <f>Classement!W13</f>
        <v>44</v>
      </c>
      <c r="T12" s="46">
        <f>Classement!X13</f>
        <v>22</v>
      </c>
      <c r="U12" s="46">
        <f>Classement!Y13</f>
        <v>6</v>
      </c>
      <c r="V12" s="46">
        <f>Classement!Z13</f>
        <v>4</v>
      </c>
      <c r="W12" s="46">
        <f>Classement!AA13</f>
        <v>12</v>
      </c>
      <c r="X12" s="46">
        <f>Classement!AB13</f>
        <v>28</v>
      </c>
      <c r="Y12" s="46">
        <f>Classement!AC13</f>
        <v>53</v>
      </c>
      <c r="Z12" s="47">
        <f>Classement!AD13</f>
        <v>-25</v>
      </c>
      <c r="AB12" s="62">
        <v>4</v>
      </c>
      <c r="AC12" s="62">
        <f t="shared" si="9"/>
        <v>5</v>
      </c>
      <c r="AD12" s="62">
        <f t="shared" si="10"/>
        <v>400</v>
      </c>
      <c r="AE12" s="40" t="str">
        <f>IF(ISERROR(HLOOKUP(AE$2,Calendrier!$B11:$M$14,$AB12,FALSE))=TRUE,"",Calendrier!$A11)</f>
        <v>Eymoutiers</v>
      </c>
      <c r="AF12" s="41" t="str">
        <f>IF(ISERROR(HLOOKUP(AE$2,Calendrier!$B11:$M$14,$AB12,FALSE))=TRUE,"",HLOOKUP(AE$2,Calendrier!$B11:$M$14,$AB12,FALSE))</f>
        <v>Oradour sur Vayres</v>
      </c>
      <c r="AG12" s="62"/>
      <c r="AJ12" s="41"/>
    </row>
    <row r="13" spans="1:36" ht="18" customHeight="1" thickBot="1">
      <c r="A13" s="42" t="str">
        <f t="shared" si="11"/>
        <v>Flavignac</v>
      </c>
      <c r="B13" s="61">
        <v>2</v>
      </c>
      <c r="C13" s="61">
        <v>2</v>
      </c>
      <c r="D13" s="43" t="str">
        <f t="shared" si="12"/>
        <v>Saint Priest Taurion</v>
      </c>
      <c r="F13" s="63">
        <f t="shared" si="13"/>
        <v>1</v>
      </c>
      <c r="G13" s="63">
        <f t="shared" si="14"/>
        <v>0</v>
      </c>
      <c r="H13" s="63">
        <f t="shared" si="15"/>
        <v>0</v>
      </c>
      <c r="I13" s="63">
        <f t="shared" si="16"/>
        <v>1</v>
      </c>
      <c r="J13" s="63">
        <f t="shared" si="16"/>
        <v>1</v>
      </c>
      <c r="K13" s="63">
        <f t="shared" si="17"/>
        <v>0</v>
      </c>
      <c r="L13" s="63">
        <f t="shared" si="18"/>
        <v>0</v>
      </c>
      <c r="M13" s="62">
        <f t="shared" si="19"/>
        <v>2</v>
      </c>
      <c r="N13" s="62">
        <f t="shared" si="19"/>
        <v>2</v>
      </c>
      <c r="Q13" s="48">
        <f>Classement!U14</f>
        <v>11</v>
      </c>
      <c r="R13" s="49" t="str">
        <f>Classement!V14</f>
        <v>Saint Léonard 2</v>
      </c>
      <c r="S13" s="50">
        <f>Classement!W14</f>
        <v>42</v>
      </c>
      <c r="T13" s="50">
        <f>Classement!X14</f>
        <v>22</v>
      </c>
      <c r="U13" s="50">
        <f>Classement!Y14</f>
        <v>4</v>
      </c>
      <c r="V13" s="50">
        <f>Classement!Z14</f>
        <v>8</v>
      </c>
      <c r="W13" s="50">
        <f>Classement!AA14</f>
        <v>10</v>
      </c>
      <c r="X13" s="50">
        <f>Classement!AB14</f>
        <v>24</v>
      </c>
      <c r="Y13" s="50">
        <f>Classement!AC14</f>
        <v>35</v>
      </c>
      <c r="Z13" s="51">
        <f>Classement!AD14</f>
        <v>-11</v>
      </c>
      <c r="AB13" s="62">
        <v>3</v>
      </c>
      <c r="AC13" s="62">
        <f t="shared" si="9"/>
        <v>12</v>
      </c>
      <c r="AD13" s="62">
        <f t="shared" si="10"/>
        <v>3</v>
      </c>
      <c r="AE13" s="40">
        <f>IF(ISERROR(HLOOKUP(AE$2,Calendrier!$B12:$M$14,$AB13,FALSE))=TRUE,"",Calendrier!$A12)</f>
      </c>
      <c r="AF13" s="41">
        <f>IF(ISERROR(HLOOKUP(AE$2,Calendrier!$B12:$M$14,$AB13,FALSE))=TRUE,"",HLOOKUP(AE$2,Calendrier!$B12:$M$14,$AB13,FALSE))</f>
      </c>
      <c r="AJ13" s="41"/>
    </row>
    <row r="14" spans="1:36" ht="18" customHeight="1" thickBot="1">
      <c r="A14" s="42" t="str">
        <f t="shared" si="11"/>
        <v>Elan Sportif</v>
      </c>
      <c r="B14" s="61">
        <v>2</v>
      </c>
      <c r="C14" s="61">
        <v>2</v>
      </c>
      <c r="D14" s="43" t="str">
        <f t="shared" si="12"/>
        <v>Pierre Buffière 2</v>
      </c>
      <c r="F14" s="63">
        <f t="shared" si="13"/>
        <v>1</v>
      </c>
      <c r="G14" s="63">
        <f t="shared" si="14"/>
        <v>0</v>
      </c>
      <c r="H14" s="63">
        <f t="shared" si="15"/>
        <v>0</v>
      </c>
      <c r="I14" s="63">
        <f t="shared" si="16"/>
        <v>1</v>
      </c>
      <c r="J14" s="63">
        <f t="shared" si="16"/>
        <v>1</v>
      </c>
      <c r="K14" s="63">
        <f t="shared" si="17"/>
        <v>0</v>
      </c>
      <c r="L14" s="63">
        <f t="shared" si="18"/>
        <v>0</v>
      </c>
      <c r="M14" s="62">
        <f t="shared" si="19"/>
        <v>2</v>
      </c>
      <c r="N14" s="62">
        <f t="shared" si="19"/>
        <v>2</v>
      </c>
      <c r="Q14" s="64">
        <f>Classement!U15</f>
        <v>12</v>
      </c>
      <c r="R14" s="65" t="str">
        <f>Classement!V15</f>
        <v>Saint Hilaire les Places</v>
      </c>
      <c r="S14" s="66">
        <f>Classement!W15</f>
        <v>37</v>
      </c>
      <c r="T14" s="66">
        <f>Classement!X15</f>
        <v>22</v>
      </c>
      <c r="U14" s="66">
        <f>Classement!Y15</f>
        <v>3</v>
      </c>
      <c r="V14" s="66">
        <f>Classement!Z15</f>
        <v>6</v>
      </c>
      <c r="W14" s="66">
        <f>Classement!AA15</f>
        <v>13</v>
      </c>
      <c r="X14" s="66">
        <f>Classement!AB15</f>
        <v>39</v>
      </c>
      <c r="Y14" s="66">
        <f>Classement!AC15</f>
        <v>68</v>
      </c>
      <c r="Z14" s="67">
        <f>Classement!AD15</f>
        <v>-29</v>
      </c>
      <c r="AB14" s="62">
        <v>2</v>
      </c>
      <c r="AC14" s="62">
        <f t="shared" si="9"/>
        <v>6</v>
      </c>
      <c r="AD14" s="62">
        <f t="shared" si="10"/>
        <v>200</v>
      </c>
      <c r="AE14" s="40" t="str">
        <f>IF(ISERROR(HLOOKUP(AE$2,Calendrier!$B13:$M$14,$AB14,FALSE))=TRUE,"",Calendrier!$A13)</f>
        <v>Boisseuil</v>
      </c>
      <c r="AF14" s="41" t="str">
        <f>IF(ISERROR(HLOOKUP(AE$2,Calendrier!$B13:$M$14,$AB14,FALSE))=TRUE,"",HLOOKUP(AE$2,Calendrier!$B13:$M$14,$AB14,FALSE))</f>
        <v>Limoges Lafarge 2</v>
      </c>
      <c r="AJ14" s="41"/>
    </row>
    <row r="15" spans="1:36" ht="18" customHeight="1" thickBot="1">
      <c r="A15" s="42" t="str">
        <f t="shared" si="11"/>
        <v>AFP Limoges</v>
      </c>
      <c r="B15" s="61">
        <v>5</v>
      </c>
      <c r="C15" s="61">
        <v>1</v>
      </c>
      <c r="D15" s="43" t="str">
        <f t="shared" si="12"/>
        <v>Nexon</v>
      </c>
      <c r="F15" s="63">
        <f t="shared" si="13"/>
        <v>1</v>
      </c>
      <c r="G15" s="63">
        <f t="shared" si="14"/>
        <v>1</v>
      </c>
      <c r="H15" s="63">
        <f t="shared" si="15"/>
        <v>0</v>
      </c>
      <c r="I15" s="63">
        <f t="shared" si="16"/>
        <v>0</v>
      </c>
      <c r="J15" s="63">
        <f t="shared" si="16"/>
        <v>0</v>
      </c>
      <c r="K15" s="63">
        <f t="shared" si="17"/>
        <v>0</v>
      </c>
      <c r="L15" s="63">
        <f t="shared" si="18"/>
        <v>1</v>
      </c>
      <c r="M15" s="62">
        <f t="shared" si="19"/>
        <v>5</v>
      </c>
      <c r="N15" s="62">
        <f t="shared" si="19"/>
        <v>1</v>
      </c>
      <c r="AJ15" s="41"/>
    </row>
    <row r="16" spans="1:36" ht="18" customHeight="1" thickBot="1">
      <c r="A16" s="42" t="str">
        <f t="shared" si="11"/>
        <v>Oradour sur Vayres</v>
      </c>
      <c r="B16" s="61">
        <v>3</v>
      </c>
      <c r="C16" s="61">
        <v>1</v>
      </c>
      <c r="D16" s="43" t="str">
        <f t="shared" si="12"/>
        <v>Eymoutiers</v>
      </c>
      <c r="F16" s="63">
        <f t="shared" si="13"/>
        <v>1</v>
      </c>
      <c r="G16" s="63">
        <f t="shared" si="14"/>
        <v>1</v>
      </c>
      <c r="H16" s="63">
        <f t="shared" si="15"/>
        <v>0</v>
      </c>
      <c r="I16" s="63">
        <f t="shared" si="16"/>
        <v>0</v>
      </c>
      <c r="J16" s="63">
        <f t="shared" si="16"/>
        <v>0</v>
      </c>
      <c r="K16" s="63">
        <f t="shared" si="17"/>
        <v>0</v>
      </c>
      <c r="L16" s="63">
        <f t="shared" si="18"/>
        <v>1</v>
      </c>
      <c r="M16" s="62">
        <f t="shared" si="19"/>
        <v>3</v>
      </c>
      <c r="N16" s="62">
        <f t="shared" si="19"/>
        <v>1</v>
      </c>
      <c r="AJ16" s="41"/>
    </row>
    <row r="17" spans="1:36" ht="18" customHeight="1" thickBot="1">
      <c r="A17" s="42" t="str">
        <f t="shared" si="11"/>
        <v>Limoges Lafarge 2</v>
      </c>
      <c r="B17" s="61">
        <v>3</v>
      </c>
      <c r="C17" s="61">
        <v>2</v>
      </c>
      <c r="D17" s="43" t="str">
        <f t="shared" si="12"/>
        <v>Boisseuil</v>
      </c>
      <c r="F17" s="63">
        <f t="shared" si="13"/>
        <v>1</v>
      </c>
      <c r="G17" s="63">
        <f t="shared" si="14"/>
        <v>1</v>
      </c>
      <c r="H17" s="63">
        <f t="shared" si="15"/>
        <v>0</v>
      </c>
      <c r="I17" s="63">
        <f t="shared" si="16"/>
        <v>0</v>
      </c>
      <c r="J17" s="63">
        <f t="shared" si="16"/>
        <v>0</v>
      </c>
      <c r="K17" s="63">
        <f t="shared" si="17"/>
        <v>0</v>
      </c>
      <c r="L17" s="63">
        <f t="shared" si="18"/>
        <v>1</v>
      </c>
      <c r="M17" s="62">
        <f t="shared" si="19"/>
        <v>3</v>
      </c>
      <c r="N17" s="62">
        <f t="shared" si="19"/>
        <v>2</v>
      </c>
      <c r="AJ17" s="41"/>
    </row>
    <row r="18" spans="1:36" ht="18" customHeight="1">
      <c r="A18" s="60"/>
      <c r="B18" s="115" t="str">
        <f>IF(SUM(B12:C17)=0,"",CONCATENATE(SUM(B12:C17)," Buts"))</f>
        <v>26 Buts</v>
      </c>
      <c r="C18" s="115"/>
      <c r="D18" s="60"/>
      <c r="AJ18" s="41"/>
    </row>
    <row r="19" ht="19.5">
      <c r="AJ19" s="41"/>
    </row>
    <row r="20" ht="19.5">
      <c r="AJ20" s="41"/>
    </row>
    <row r="21" ht="19.5">
      <c r="AJ21" s="41"/>
    </row>
    <row r="22" ht="19.5">
      <c r="AJ22" s="41"/>
    </row>
    <row r="23" ht="19.5">
      <c r="AJ23" s="41"/>
    </row>
  </sheetData>
  <sheetProtection password="CB07" sheet="1" objects="1" scenarios="1"/>
  <mergeCells count="4">
    <mergeCell ref="B9:C9"/>
    <mergeCell ref="B18:C18"/>
    <mergeCell ref="A1:D1"/>
    <mergeCell ref="Q1:Z1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2219"/>
  <dimension ref="A1:AJ23"/>
  <sheetViews>
    <sheetView showGridLines="0" workbookViewId="0" topLeftCell="A1">
      <selection activeCell="Q19" sqref="Q19"/>
    </sheetView>
  </sheetViews>
  <sheetFormatPr defaultColWidth="11.421875" defaultRowHeight="12.75"/>
  <cols>
    <col min="1" max="1" width="28.421875" style="62" customWidth="1"/>
    <col min="2" max="3" width="4.00390625" style="63" customWidth="1"/>
    <col min="4" max="4" width="28.421875" style="62" customWidth="1"/>
    <col min="5" max="15" width="6.28125" style="62" hidden="1" customWidth="1"/>
    <col min="16" max="16" width="2.57421875" style="62" customWidth="1"/>
    <col min="17" max="17" width="4.421875" style="63" customWidth="1"/>
    <col min="18" max="18" width="28.421875" style="62" customWidth="1"/>
    <col min="19" max="26" width="4.8515625" style="62" customWidth="1"/>
    <col min="27" max="30" width="8.140625" style="62" hidden="1" customWidth="1"/>
    <col min="31" max="31" width="8.140625" style="40" hidden="1" customWidth="1"/>
    <col min="32" max="33" width="8.140625" style="41" hidden="1" customWidth="1"/>
    <col min="34" max="34" width="8.140625" style="40" hidden="1" customWidth="1"/>
    <col min="35" max="35" width="0" style="41" hidden="1" customWidth="1"/>
    <col min="36" max="36" width="5.00390625" style="62" hidden="1" customWidth="1"/>
    <col min="37" max="48" width="0" style="62" hidden="1" customWidth="1"/>
    <col min="49" max="16384" width="11.421875" style="62" customWidth="1"/>
  </cols>
  <sheetData>
    <row r="1" spans="1:26" ht="24.75" thickBot="1">
      <c r="A1" s="116" t="str">
        <f>Classement!V1</f>
        <v>Deuxième division poule B</v>
      </c>
      <c r="B1" s="116"/>
      <c r="C1" s="116"/>
      <c r="D1" s="116"/>
      <c r="Q1" s="117" t="s">
        <v>55</v>
      </c>
      <c r="R1" s="117"/>
      <c r="S1" s="117"/>
      <c r="T1" s="117"/>
      <c r="U1" s="117"/>
      <c r="V1" s="117"/>
      <c r="W1" s="117"/>
      <c r="X1" s="117"/>
      <c r="Y1" s="117"/>
      <c r="Z1" s="117"/>
    </row>
    <row r="2" spans="1:32" ht="18" customHeight="1" thickBot="1">
      <c r="A2" s="56" t="s">
        <v>0</v>
      </c>
      <c r="B2" s="57">
        <f>Calendrier!S11</f>
        <v>9</v>
      </c>
      <c r="C2" s="58"/>
      <c r="D2" s="59">
        <f>VLOOKUP(B2,Calendrier!S3:T13,2,FALSE)</f>
        <v>39424</v>
      </c>
      <c r="F2" s="63" t="s">
        <v>1</v>
      </c>
      <c r="G2" s="63" t="s">
        <v>6</v>
      </c>
      <c r="H2" s="63" t="s">
        <v>7</v>
      </c>
      <c r="I2" s="62" t="s">
        <v>8</v>
      </c>
      <c r="J2" s="62" t="s">
        <v>9</v>
      </c>
      <c r="K2" s="62" t="s">
        <v>10</v>
      </c>
      <c r="L2" s="62" t="s">
        <v>11</v>
      </c>
      <c r="M2" s="62" t="s">
        <v>13</v>
      </c>
      <c r="N2" s="62" t="s">
        <v>14</v>
      </c>
      <c r="Q2" s="52"/>
      <c r="R2" s="53" t="str">
        <f>Classement!V3</f>
        <v>Club</v>
      </c>
      <c r="S2" s="54" t="str">
        <f>Classement!W3</f>
        <v>Pts</v>
      </c>
      <c r="T2" s="54" t="str">
        <f>Classement!X3</f>
        <v>J</v>
      </c>
      <c r="U2" s="54" t="str">
        <f>Classement!Y3</f>
        <v>G</v>
      </c>
      <c r="V2" s="54" t="str">
        <f>Classement!Z3</f>
        <v>N</v>
      </c>
      <c r="W2" s="54" t="str">
        <f>Classement!AA3</f>
        <v>P</v>
      </c>
      <c r="X2" s="54" t="str">
        <f>Classement!AB3</f>
        <v>Bp</v>
      </c>
      <c r="Y2" s="54" t="str">
        <f>Classement!AC3</f>
        <v>Bc</v>
      </c>
      <c r="Z2" s="55" t="str">
        <f>Classement!AD3</f>
        <v>diff</v>
      </c>
      <c r="AE2" s="40">
        <f>B2</f>
        <v>9</v>
      </c>
      <c r="AF2" s="41" t="s">
        <v>22</v>
      </c>
    </row>
    <row r="3" spans="1:36" ht="18" customHeight="1" thickBot="1">
      <c r="A3" s="42" t="str">
        <f aca="true" t="shared" si="0" ref="A3:A8">VLOOKUP(AG3,AC$3:AF$22,3,FALSE)</f>
        <v>Limoges Lafarge 2</v>
      </c>
      <c r="B3" s="61">
        <v>0</v>
      </c>
      <c r="C3" s="61">
        <v>1</v>
      </c>
      <c r="D3" s="43" t="str">
        <f aca="true" t="shared" si="1" ref="D3:D8">VLOOKUP(AG3,AC$3:AF$22,4,FALSE)</f>
        <v>Saint Hilaire les Places</v>
      </c>
      <c r="F3" s="63">
        <f aca="true" t="shared" si="2" ref="F3:F8">IF(B3="",0,IF(C3="",0,1))</f>
        <v>1</v>
      </c>
      <c r="G3" s="63">
        <f aca="true" t="shared" si="3" ref="G3:G8">IF($F3=1,IF($B3&gt;$C3,1,0),0)</f>
        <v>0</v>
      </c>
      <c r="H3" s="63">
        <f aca="true" t="shared" si="4" ref="H3:H8">IF($F3=1,IF($C3&gt;$B3,1,0),0)</f>
        <v>1</v>
      </c>
      <c r="I3" s="63">
        <f>IF($F3=1,IF($B3=$C3,1,0),0)</f>
        <v>0</v>
      </c>
      <c r="J3" s="63">
        <f>IF($F3=1,IF($B3=$C3,1,0),0)</f>
        <v>0</v>
      </c>
      <c r="K3" s="63">
        <f aca="true" t="shared" si="5" ref="K3:K8">IF($F3=1,IF($B3&lt;$C3,1,0),0)</f>
        <v>1</v>
      </c>
      <c r="L3" s="63">
        <f aca="true" t="shared" si="6" ref="L3:L8">IF($F3=1,IF($B3&gt;$C3,1,0),0)</f>
        <v>0</v>
      </c>
      <c r="M3" s="62">
        <f aca="true" t="shared" si="7" ref="M3:N8">B3</f>
        <v>0</v>
      </c>
      <c r="N3" s="62">
        <f t="shared" si="7"/>
        <v>1</v>
      </c>
      <c r="Q3" s="48">
        <f>Classement!U4</f>
        <v>1</v>
      </c>
      <c r="R3" s="49" t="str">
        <f>Classement!V4</f>
        <v>Pierre Buffière 2</v>
      </c>
      <c r="S3" s="50">
        <f>Classement!W4</f>
        <v>62</v>
      </c>
      <c r="T3" s="50">
        <f>Classement!X4</f>
        <v>22</v>
      </c>
      <c r="U3" s="50">
        <f>Classement!Y4</f>
        <v>11</v>
      </c>
      <c r="V3" s="50">
        <f>Classement!Z4</f>
        <v>7</v>
      </c>
      <c r="W3" s="50">
        <f>Classement!AA4</f>
        <v>4</v>
      </c>
      <c r="X3" s="50">
        <f>Classement!AB4</f>
        <v>39</v>
      </c>
      <c r="Y3" s="50">
        <f>Classement!AC4</f>
        <v>28</v>
      </c>
      <c r="Z3" s="51">
        <f>Classement!AD4</f>
        <v>11</v>
      </c>
      <c r="AB3" s="62">
        <v>13</v>
      </c>
      <c r="AC3" s="62">
        <f>RANK(AD3,AD$3:AD$22)</f>
        <v>7</v>
      </c>
      <c r="AD3" s="62">
        <f>IF(AE3=AF3,$AB3,$AB3*100)</f>
        <v>13</v>
      </c>
      <c r="AE3" s="40">
        <f>IF(ISERROR(HLOOKUP(AE$2,Calendrier!$B2:$M$14,$AB3,FALSE))=TRUE,"",Calendrier!$A2)</f>
      </c>
      <c r="AF3" s="41">
        <f>IF(ISERROR(HLOOKUP(AE$2,Calendrier!$B2:$M$14,$AB3,FALSE))=TRUE,"",HLOOKUP(AE$2,Calendrier!$B2:$M$14,$AB3,FALSE))</f>
      </c>
      <c r="AG3" s="62">
        <v>1</v>
      </c>
      <c r="AJ3" s="41"/>
    </row>
    <row r="4" spans="1:36" ht="18" customHeight="1" thickBot="1">
      <c r="A4" s="42" t="str">
        <f t="shared" si="0"/>
        <v>Flavignac</v>
      </c>
      <c r="B4" s="61">
        <v>1</v>
      </c>
      <c r="C4" s="61">
        <v>5</v>
      </c>
      <c r="D4" s="43" t="str">
        <f t="shared" si="1"/>
        <v>Boisseuil</v>
      </c>
      <c r="F4" s="63">
        <f t="shared" si="2"/>
        <v>1</v>
      </c>
      <c r="G4" s="63">
        <f t="shared" si="3"/>
        <v>0</v>
      </c>
      <c r="H4" s="63">
        <f t="shared" si="4"/>
        <v>1</v>
      </c>
      <c r="I4" s="63">
        <f aca="true" t="shared" si="8" ref="I4:J8">IF($F4=1,IF($B4=$C4,1,0),0)</f>
        <v>0</v>
      </c>
      <c r="J4" s="63">
        <f t="shared" si="8"/>
        <v>0</v>
      </c>
      <c r="K4" s="63">
        <f t="shared" si="5"/>
        <v>1</v>
      </c>
      <c r="L4" s="63">
        <f t="shared" si="6"/>
        <v>0</v>
      </c>
      <c r="M4" s="62">
        <f t="shared" si="7"/>
        <v>1</v>
      </c>
      <c r="N4" s="62">
        <f t="shared" si="7"/>
        <v>5</v>
      </c>
      <c r="Q4" s="44">
        <f>Classement!U5</f>
        <v>2</v>
      </c>
      <c r="R4" s="45" t="str">
        <f>Classement!V5</f>
        <v>Boisseuil</v>
      </c>
      <c r="S4" s="46">
        <f>Classement!W5</f>
        <v>60</v>
      </c>
      <c r="T4" s="46">
        <f>Classement!X5</f>
        <v>22</v>
      </c>
      <c r="U4" s="46">
        <f>Classement!Y5</f>
        <v>10</v>
      </c>
      <c r="V4" s="46">
        <f>Classement!Z5</f>
        <v>8</v>
      </c>
      <c r="W4" s="46">
        <f>Classement!AA5</f>
        <v>4</v>
      </c>
      <c r="X4" s="46">
        <f>Classement!AB5</f>
        <v>49</v>
      </c>
      <c r="Y4" s="46">
        <f>Classement!AC5</f>
        <v>29</v>
      </c>
      <c r="Z4" s="47">
        <f>Classement!AD5</f>
        <v>20</v>
      </c>
      <c r="AB4" s="62">
        <v>12</v>
      </c>
      <c r="AC4" s="62">
        <f aca="true" t="shared" si="9" ref="AC4:AC14">RANK(AD4,AD$3:AD$22)</f>
        <v>8</v>
      </c>
      <c r="AD4" s="62">
        <f aca="true" t="shared" si="10" ref="AD4:AD14">IF(AE4=AF4,$AB4,$AB4*100)</f>
        <v>12</v>
      </c>
      <c r="AE4" s="40">
        <f>IF(ISERROR(HLOOKUP(AE$2,Calendrier!$B3:$M$14,$AB4,FALSE))=TRUE,"",Calendrier!$A3)</f>
      </c>
      <c r="AF4" s="41">
        <f>IF(ISERROR(HLOOKUP(AE$2,Calendrier!$B3:$M$14,$AB4,FALSE))=TRUE,"",HLOOKUP(AE$2,Calendrier!$B3:$M$14,$AB4,FALSE))</f>
      </c>
      <c r="AG4" s="62">
        <v>2</v>
      </c>
      <c r="AJ4" s="41"/>
    </row>
    <row r="5" spans="1:36" ht="18" customHeight="1" thickBot="1">
      <c r="A5" s="42" t="str">
        <f t="shared" si="0"/>
        <v>Oradour sur Vayres</v>
      </c>
      <c r="B5" s="61">
        <v>1</v>
      </c>
      <c r="C5" s="61">
        <v>2</v>
      </c>
      <c r="D5" s="43" t="str">
        <f t="shared" si="1"/>
        <v>Nexon</v>
      </c>
      <c r="F5" s="63">
        <f t="shared" si="2"/>
        <v>1</v>
      </c>
      <c r="G5" s="63">
        <f t="shared" si="3"/>
        <v>0</v>
      </c>
      <c r="H5" s="63">
        <f t="shared" si="4"/>
        <v>1</v>
      </c>
      <c r="I5" s="63">
        <f t="shared" si="8"/>
        <v>0</v>
      </c>
      <c r="J5" s="63">
        <f t="shared" si="8"/>
        <v>0</v>
      </c>
      <c r="K5" s="63">
        <f t="shared" si="5"/>
        <v>1</v>
      </c>
      <c r="L5" s="63">
        <f t="shared" si="6"/>
        <v>0</v>
      </c>
      <c r="M5" s="62">
        <f t="shared" si="7"/>
        <v>1</v>
      </c>
      <c r="N5" s="62">
        <f t="shared" si="7"/>
        <v>2</v>
      </c>
      <c r="Q5" s="48">
        <f>Classement!U6</f>
        <v>3</v>
      </c>
      <c r="R5" s="49" t="str">
        <f>Classement!V6</f>
        <v>Saint Priest Taurion</v>
      </c>
      <c r="S5" s="50">
        <f>Classement!W6</f>
        <v>59</v>
      </c>
      <c r="T5" s="50">
        <f>Classement!X6</f>
        <v>22</v>
      </c>
      <c r="U5" s="50">
        <f>Classement!Y6</f>
        <v>11</v>
      </c>
      <c r="V5" s="50">
        <f>Classement!Z6</f>
        <v>4</v>
      </c>
      <c r="W5" s="50">
        <f>Classement!AA6</f>
        <v>7</v>
      </c>
      <c r="X5" s="50">
        <f>Classement!AB6</f>
        <v>51</v>
      </c>
      <c r="Y5" s="50">
        <f>Classement!AC6</f>
        <v>37</v>
      </c>
      <c r="Z5" s="51">
        <f>Classement!AD6</f>
        <v>14</v>
      </c>
      <c r="AB5" s="62">
        <v>11</v>
      </c>
      <c r="AC5" s="62">
        <f t="shared" si="9"/>
        <v>9</v>
      </c>
      <c r="AD5" s="62">
        <f t="shared" si="10"/>
        <v>11</v>
      </c>
      <c r="AE5" s="40">
        <f>IF(ISERROR(HLOOKUP(AE$2,Calendrier!$B4:$M$14,$AB5,FALSE))=TRUE,"",Calendrier!$A4)</f>
      </c>
      <c r="AF5" s="41">
        <f>IF(ISERROR(HLOOKUP(AE$2,Calendrier!$B4:$M$14,$AB5,FALSE))=TRUE,"",HLOOKUP(AE$2,Calendrier!$B4:$M$14,$AB5,FALSE))</f>
      </c>
      <c r="AG5" s="62">
        <v>3</v>
      </c>
      <c r="AJ5" s="41"/>
    </row>
    <row r="6" spans="1:36" ht="18" customHeight="1" thickBot="1">
      <c r="A6" s="42" t="str">
        <f t="shared" si="0"/>
        <v>Saint Léonard 2</v>
      </c>
      <c r="B6" s="61">
        <v>0</v>
      </c>
      <c r="C6" s="61">
        <v>2</v>
      </c>
      <c r="D6" s="43" t="str">
        <f t="shared" si="1"/>
        <v>Pierre Buffière 2</v>
      </c>
      <c r="F6" s="63">
        <f t="shared" si="2"/>
        <v>1</v>
      </c>
      <c r="G6" s="63">
        <f t="shared" si="3"/>
        <v>0</v>
      </c>
      <c r="H6" s="63">
        <f t="shared" si="4"/>
        <v>1</v>
      </c>
      <c r="I6" s="63">
        <f t="shared" si="8"/>
        <v>0</v>
      </c>
      <c r="J6" s="63">
        <f t="shared" si="8"/>
        <v>0</v>
      </c>
      <c r="K6" s="63">
        <f t="shared" si="5"/>
        <v>1</v>
      </c>
      <c r="L6" s="63">
        <f t="shared" si="6"/>
        <v>0</v>
      </c>
      <c r="M6" s="62">
        <f t="shared" si="7"/>
        <v>0</v>
      </c>
      <c r="N6" s="62">
        <f t="shared" si="7"/>
        <v>2</v>
      </c>
      <c r="Q6" s="44">
        <f>Classement!U7</f>
        <v>4</v>
      </c>
      <c r="R6" s="45" t="str">
        <f>Classement!V7</f>
        <v>Eymoutiers</v>
      </c>
      <c r="S6" s="46">
        <f>Classement!W7</f>
        <v>59</v>
      </c>
      <c r="T6" s="46">
        <f>Classement!X7</f>
        <v>22</v>
      </c>
      <c r="U6" s="46">
        <f>Classement!Y7</f>
        <v>11</v>
      </c>
      <c r="V6" s="46">
        <f>Classement!Z7</f>
        <v>4</v>
      </c>
      <c r="W6" s="46">
        <f>Classement!AA7</f>
        <v>7</v>
      </c>
      <c r="X6" s="46">
        <f>Classement!AB7</f>
        <v>37</v>
      </c>
      <c r="Y6" s="46">
        <f>Classement!AC7</f>
        <v>33</v>
      </c>
      <c r="Z6" s="47">
        <f>Classement!AD7</f>
        <v>4</v>
      </c>
      <c r="AB6" s="62">
        <v>10</v>
      </c>
      <c r="AC6" s="62">
        <f t="shared" si="9"/>
        <v>1</v>
      </c>
      <c r="AD6" s="62">
        <f t="shared" si="10"/>
        <v>1000</v>
      </c>
      <c r="AE6" s="40" t="str">
        <f>IF(ISERROR(HLOOKUP(AE$2,Calendrier!$B5:$M$14,$AB6,FALSE))=TRUE,"",Calendrier!$A5)</f>
        <v>Limoges Lafarge 2</v>
      </c>
      <c r="AF6" s="41" t="str">
        <f>IF(ISERROR(HLOOKUP(AE$2,Calendrier!$B5:$M$14,$AB6,FALSE))=TRUE,"",HLOOKUP(AE$2,Calendrier!$B5:$M$14,$AB6,FALSE))</f>
        <v>Saint Hilaire les Places</v>
      </c>
      <c r="AG6" s="62">
        <v>4</v>
      </c>
      <c r="AJ6" s="41"/>
    </row>
    <row r="7" spans="1:36" ht="18" customHeight="1" thickBot="1">
      <c r="A7" s="42" t="str">
        <f t="shared" si="0"/>
        <v>AFP Limoges</v>
      </c>
      <c r="B7" s="61">
        <v>6</v>
      </c>
      <c r="C7" s="61">
        <v>2</v>
      </c>
      <c r="D7" s="43" t="str">
        <f t="shared" si="1"/>
        <v>Saint Priest Taurion</v>
      </c>
      <c r="F7" s="63">
        <f t="shared" si="2"/>
        <v>1</v>
      </c>
      <c r="G7" s="63">
        <f t="shared" si="3"/>
        <v>1</v>
      </c>
      <c r="H7" s="63">
        <f t="shared" si="4"/>
        <v>0</v>
      </c>
      <c r="I7" s="63">
        <f t="shared" si="8"/>
        <v>0</v>
      </c>
      <c r="J7" s="63">
        <f t="shared" si="8"/>
        <v>0</v>
      </c>
      <c r="K7" s="63">
        <f t="shared" si="5"/>
        <v>0</v>
      </c>
      <c r="L7" s="63">
        <f t="shared" si="6"/>
        <v>1</v>
      </c>
      <c r="M7" s="62">
        <f t="shared" si="7"/>
        <v>6</v>
      </c>
      <c r="N7" s="62">
        <f t="shared" si="7"/>
        <v>2</v>
      </c>
      <c r="Q7" s="48">
        <f>Classement!U8</f>
        <v>5</v>
      </c>
      <c r="R7" s="49" t="str">
        <f>Classement!V8</f>
        <v>Flavignac</v>
      </c>
      <c r="S7" s="50">
        <f>Classement!W8</f>
        <v>54</v>
      </c>
      <c r="T7" s="50">
        <f>Classement!X8</f>
        <v>22</v>
      </c>
      <c r="U7" s="50">
        <f>Classement!Y8</f>
        <v>8</v>
      </c>
      <c r="V7" s="50">
        <f>Classement!Z8</f>
        <v>8</v>
      </c>
      <c r="W7" s="50">
        <f>Classement!AA8</f>
        <v>6</v>
      </c>
      <c r="X7" s="50">
        <f>Classement!AB8</f>
        <v>47</v>
      </c>
      <c r="Y7" s="50">
        <f>Classement!AC8</f>
        <v>40</v>
      </c>
      <c r="Z7" s="51">
        <f>Classement!AD8</f>
        <v>7</v>
      </c>
      <c r="AB7" s="62">
        <v>9</v>
      </c>
      <c r="AC7" s="62">
        <f t="shared" si="9"/>
        <v>10</v>
      </c>
      <c r="AD7" s="62">
        <f t="shared" si="10"/>
        <v>9</v>
      </c>
      <c r="AE7" s="40">
        <f>IF(ISERROR(HLOOKUP(AE$2,Calendrier!$B6:$M$14,$AB7,FALSE))=TRUE,"",Calendrier!$A6)</f>
      </c>
      <c r="AF7" s="41">
        <f>IF(ISERROR(HLOOKUP(AE$2,Calendrier!$B6:$M$14,$AB7,FALSE))=TRUE,"",HLOOKUP(AE$2,Calendrier!$B6:$M$14,$AB7,FALSE))</f>
      </c>
      <c r="AG7" s="62">
        <v>5</v>
      </c>
      <c r="AJ7" s="41"/>
    </row>
    <row r="8" spans="1:36" ht="18" customHeight="1" thickBot="1">
      <c r="A8" s="42" t="str">
        <f t="shared" si="0"/>
        <v>Elan Sportif</v>
      </c>
      <c r="B8" s="61">
        <v>1</v>
      </c>
      <c r="C8" s="61">
        <v>1</v>
      </c>
      <c r="D8" s="43" t="str">
        <f t="shared" si="1"/>
        <v>Eymoutiers</v>
      </c>
      <c r="F8" s="63">
        <f t="shared" si="2"/>
        <v>1</v>
      </c>
      <c r="G8" s="63">
        <f t="shared" si="3"/>
        <v>0</v>
      </c>
      <c r="H8" s="63">
        <f t="shared" si="4"/>
        <v>0</v>
      </c>
      <c r="I8" s="63">
        <f t="shared" si="8"/>
        <v>1</v>
      </c>
      <c r="J8" s="63">
        <f t="shared" si="8"/>
        <v>1</v>
      </c>
      <c r="K8" s="63">
        <f t="shared" si="5"/>
        <v>0</v>
      </c>
      <c r="L8" s="63">
        <f t="shared" si="6"/>
        <v>0</v>
      </c>
      <c r="M8" s="62">
        <f t="shared" si="7"/>
        <v>1</v>
      </c>
      <c r="N8" s="62">
        <f t="shared" si="7"/>
        <v>1</v>
      </c>
      <c r="Q8" s="44">
        <f>Classement!U9</f>
        <v>6</v>
      </c>
      <c r="R8" s="45" t="str">
        <f>Classement!V9</f>
        <v>Nexon</v>
      </c>
      <c r="S8" s="46">
        <f>Classement!W9</f>
        <v>54</v>
      </c>
      <c r="T8" s="46">
        <f>Classement!X9</f>
        <v>22</v>
      </c>
      <c r="U8" s="46">
        <f>Classement!Y9</f>
        <v>9</v>
      </c>
      <c r="V8" s="46">
        <f>Classement!Z9</f>
        <v>5</v>
      </c>
      <c r="W8" s="46">
        <f>Classement!AA9</f>
        <v>8</v>
      </c>
      <c r="X8" s="46">
        <f>Classement!AB9</f>
        <v>32</v>
      </c>
      <c r="Y8" s="46">
        <f>Classement!AC9</f>
        <v>31</v>
      </c>
      <c r="Z8" s="47">
        <f>Classement!AD9</f>
        <v>1</v>
      </c>
      <c r="AB8" s="62">
        <v>8</v>
      </c>
      <c r="AC8" s="62">
        <f t="shared" si="9"/>
        <v>2</v>
      </c>
      <c r="AD8" s="62">
        <f t="shared" si="10"/>
        <v>800</v>
      </c>
      <c r="AE8" s="40" t="str">
        <f>IF(ISERROR(HLOOKUP(AE$2,Calendrier!$B7:$M$14,$AB8,FALSE))=TRUE,"",Calendrier!$A7)</f>
        <v>Flavignac</v>
      </c>
      <c r="AF8" s="41" t="str">
        <f>IF(ISERROR(HLOOKUP(AE$2,Calendrier!$B7:$M$14,$AB8,FALSE))=TRUE,"",HLOOKUP(AE$2,Calendrier!$B7:$M$14,$AB8,FALSE))</f>
        <v>Boisseuil</v>
      </c>
      <c r="AG8" s="62">
        <v>6</v>
      </c>
      <c r="AJ8" s="41"/>
    </row>
    <row r="9" spans="1:36" ht="18" customHeight="1">
      <c r="A9" s="39"/>
      <c r="B9" s="114" t="str">
        <f>IF(SUM(B3:C8)=0,"",CONCATENATE(SUM(B3:C8)," Buts"))</f>
        <v>22 Buts</v>
      </c>
      <c r="C9" s="114"/>
      <c r="D9" s="39"/>
      <c r="Q9" s="48">
        <f>Classement!U10</f>
        <v>7</v>
      </c>
      <c r="R9" s="49" t="str">
        <f>Classement!V10</f>
        <v>Oradour sur Vayres</v>
      </c>
      <c r="S9" s="50">
        <f>Classement!W10</f>
        <v>53</v>
      </c>
      <c r="T9" s="50">
        <f>Classement!X10</f>
        <v>22</v>
      </c>
      <c r="U9" s="50">
        <f>Classement!Y10</f>
        <v>8</v>
      </c>
      <c r="V9" s="50">
        <f>Classement!Z10</f>
        <v>7</v>
      </c>
      <c r="W9" s="50">
        <f>Classement!AA10</f>
        <v>7</v>
      </c>
      <c r="X9" s="50">
        <f>Classement!AB10</f>
        <v>39</v>
      </c>
      <c r="Y9" s="50">
        <f>Classement!AC10</f>
        <v>43</v>
      </c>
      <c r="Z9" s="51">
        <f>Classement!AD10</f>
        <v>-4</v>
      </c>
      <c r="AB9" s="62">
        <v>7</v>
      </c>
      <c r="AC9" s="62">
        <f t="shared" si="9"/>
        <v>3</v>
      </c>
      <c r="AD9" s="62">
        <f t="shared" si="10"/>
        <v>700</v>
      </c>
      <c r="AE9" s="40" t="str">
        <f>IF(ISERROR(HLOOKUP(AE$2,Calendrier!$B8:$M$14,$AB9,FALSE))=TRUE,"",Calendrier!$A8)</f>
        <v>Oradour sur Vayres</v>
      </c>
      <c r="AF9" s="41" t="str">
        <f>IF(ISERROR(HLOOKUP(AE$2,Calendrier!$B8:$M$14,$AB9,FALSE))=TRUE,"",HLOOKUP(AE$2,Calendrier!$B8:$M$14,$AB9,FALSE))</f>
        <v>Nexon</v>
      </c>
      <c r="AG9" s="62"/>
      <c r="AJ9" s="41"/>
    </row>
    <row r="10" spans="17:36" ht="18" customHeight="1">
      <c r="Q10" s="44">
        <f>Classement!U11</f>
        <v>8</v>
      </c>
      <c r="R10" s="45" t="str">
        <f>Classement!V11</f>
        <v>AFP Limoges</v>
      </c>
      <c r="S10" s="46">
        <f>Classement!W11</f>
        <v>51</v>
      </c>
      <c r="T10" s="46">
        <f>Classement!X11</f>
        <v>22</v>
      </c>
      <c r="U10" s="46">
        <f>Classement!Y11</f>
        <v>8</v>
      </c>
      <c r="V10" s="46">
        <f>Classement!Z11</f>
        <v>5</v>
      </c>
      <c r="W10" s="46">
        <f>Classement!AA11</f>
        <v>9</v>
      </c>
      <c r="X10" s="46">
        <f>Classement!AB11</f>
        <v>54</v>
      </c>
      <c r="Y10" s="46">
        <f>Classement!AC11</f>
        <v>44</v>
      </c>
      <c r="Z10" s="47">
        <f>Classement!AD11</f>
        <v>10</v>
      </c>
      <c r="AB10" s="62">
        <v>6</v>
      </c>
      <c r="AC10" s="62">
        <f t="shared" si="9"/>
        <v>4</v>
      </c>
      <c r="AD10" s="62">
        <f t="shared" si="10"/>
        <v>600</v>
      </c>
      <c r="AE10" s="40" t="str">
        <f>IF(ISERROR(HLOOKUP(AE$2,Calendrier!$B9:$M$14,$AB10,FALSE))=TRUE,"",Calendrier!$A9)</f>
        <v>Saint Léonard 2</v>
      </c>
      <c r="AF10" s="41" t="str">
        <f>IF(ISERROR(HLOOKUP(AE$2,Calendrier!$B9:$M$14,$AB10,FALSE))=TRUE,"",HLOOKUP(AE$2,Calendrier!$B9:$M$14,$AB10,FALSE))</f>
        <v>Pierre Buffière 2</v>
      </c>
      <c r="AG10" s="62"/>
      <c r="AJ10" s="41"/>
    </row>
    <row r="11" spans="1:36" ht="18" customHeight="1" thickBot="1">
      <c r="A11" s="56" t="s">
        <v>0</v>
      </c>
      <c r="B11" s="57">
        <f>B2+11</f>
        <v>20</v>
      </c>
      <c r="C11" s="58"/>
      <c r="D11" s="59">
        <f>VLOOKUP(B11,Calendrier!W3:X13,2,FALSE)</f>
        <v>39566</v>
      </c>
      <c r="F11" s="63" t="s">
        <v>1</v>
      </c>
      <c r="G11" s="63" t="s">
        <v>6</v>
      </c>
      <c r="H11" s="63" t="s">
        <v>7</v>
      </c>
      <c r="I11" s="62" t="s">
        <v>8</v>
      </c>
      <c r="J11" s="62" t="s">
        <v>9</v>
      </c>
      <c r="K11" s="62" t="s">
        <v>10</v>
      </c>
      <c r="L11" s="62" t="s">
        <v>11</v>
      </c>
      <c r="M11" s="62" t="s">
        <v>13</v>
      </c>
      <c r="N11" s="62" t="s">
        <v>14</v>
      </c>
      <c r="Q11" s="48">
        <f>Classement!U12</f>
        <v>9</v>
      </c>
      <c r="R11" s="49" t="str">
        <f>Classement!V12</f>
        <v>Elan Sportif</v>
      </c>
      <c r="S11" s="50">
        <f>Classement!W12</f>
        <v>49</v>
      </c>
      <c r="T11" s="50">
        <f>Classement!X12</f>
        <v>22</v>
      </c>
      <c r="U11" s="50">
        <f>Classement!Y12</f>
        <v>7</v>
      </c>
      <c r="V11" s="50">
        <f>Classement!Z12</f>
        <v>6</v>
      </c>
      <c r="W11" s="50">
        <f>Classement!AA12</f>
        <v>9</v>
      </c>
      <c r="X11" s="50">
        <f>Classement!AB12</f>
        <v>43</v>
      </c>
      <c r="Y11" s="50">
        <f>Classement!AC12</f>
        <v>41</v>
      </c>
      <c r="Z11" s="51">
        <f>Classement!AD12</f>
        <v>2</v>
      </c>
      <c r="AB11" s="62">
        <v>5</v>
      </c>
      <c r="AC11" s="62">
        <f t="shared" si="9"/>
        <v>5</v>
      </c>
      <c r="AD11" s="62">
        <f t="shared" si="10"/>
        <v>500</v>
      </c>
      <c r="AE11" s="40" t="str">
        <f>IF(ISERROR(HLOOKUP(AE$2,Calendrier!$B10:$M$14,$AB11,FALSE))=TRUE,"",Calendrier!$A10)</f>
        <v>AFP Limoges</v>
      </c>
      <c r="AF11" s="41" t="str">
        <f>IF(ISERROR(HLOOKUP(AE$2,Calendrier!$B10:$M$14,$AB11,FALSE))=TRUE,"",HLOOKUP(AE$2,Calendrier!$B10:$M$14,$AB11,FALSE))</f>
        <v>Saint Priest Taurion</v>
      </c>
      <c r="AG11" s="62"/>
      <c r="AJ11" s="41"/>
    </row>
    <row r="12" spans="1:36" ht="18" customHeight="1" thickBot="1">
      <c r="A12" s="42" t="str">
        <f aca="true" t="shared" si="11" ref="A12:A17">D3</f>
        <v>Saint Hilaire les Places</v>
      </c>
      <c r="B12" s="61">
        <v>5</v>
      </c>
      <c r="C12" s="61">
        <v>1</v>
      </c>
      <c r="D12" s="43" t="str">
        <f aca="true" t="shared" si="12" ref="D12:D17">A3</f>
        <v>Limoges Lafarge 2</v>
      </c>
      <c r="F12" s="63">
        <f aca="true" t="shared" si="13" ref="F12:F17">IF(B12="",0,IF(C12="",0,1))</f>
        <v>1</v>
      </c>
      <c r="G12" s="63">
        <f aca="true" t="shared" si="14" ref="G12:G17">IF($F12=1,IF($B12&gt;$C12,1,0),0)</f>
        <v>1</v>
      </c>
      <c r="H12" s="63">
        <f aca="true" t="shared" si="15" ref="H12:H17">IF($F12=1,IF($C12&gt;$B12,1,0),0)</f>
        <v>0</v>
      </c>
      <c r="I12" s="63">
        <f aca="true" t="shared" si="16" ref="I12:J17">IF($F12=1,IF($B12=$C12,1,0),0)</f>
        <v>0</v>
      </c>
      <c r="J12" s="63">
        <f t="shared" si="16"/>
        <v>0</v>
      </c>
      <c r="K12" s="63">
        <f aca="true" t="shared" si="17" ref="K12:K17">IF($F12=1,IF($B12&lt;$C12,1,0),0)</f>
        <v>0</v>
      </c>
      <c r="L12" s="63">
        <f aca="true" t="shared" si="18" ref="L12:L17">IF($F12=1,IF($B12&gt;$C12,1,0),0)</f>
        <v>1</v>
      </c>
      <c r="M12" s="62">
        <f aca="true" t="shared" si="19" ref="M12:N17">B12</f>
        <v>5</v>
      </c>
      <c r="N12" s="62">
        <f t="shared" si="19"/>
        <v>1</v>
      </c>
      <c r="Q12" s="44">
        <f>Classement!U13</f>
        <v>10</v>
      </c>
      <c r="R12" s="45" t="str">
        <f>Classement!V13</f>
        <v>Limoges Lafarge 2</v>
      </c>
      <c r="S12" s="46">
        <f>Classement!W13</f>
        <v>44</v>
      </c>
      <c r="T12" s="46">
        <f>Classement!X13</f>
        <v>22</v>
      </c>
      <c r="U12" s="46">
        <f>Classement!Y13</f>
        <v>6</v>
      </c>
      <c r="V12" s="46">
        <f>Classement!Z13</f>
        <v>4</v>
      </c>
      <c r="W12" s="46">
        <f>Classement!AA13</f>
        <v>12</v>
      </c>
      <c r="X12" s="46">
        <f>Classement!AB13</f>
        <v>28</v>
      </c>
      <c r="Y12" s="46">
        <f>Classement!AC13</f>
        <v>53</v>
      </c>
      <c r="Z12" s="47">
        <f>Classement!AD13</f>
        <v>-25</v>
      </c>
      <c r="AB12" s="62">
        <v>4</v>
      </c>
      <c r="AC12" s="62">
        <f t="shared" si="9"/>
        <v>11</v>
      </c>
      <c r="AD12" s="62">
        <f t="shared" si="10"/>
        <v>4</v>
      </c>
      <c r="AE12" s="40">
        <f>IF(ISERROR(HLOOKUP(AE$2,Calendrier!$B11:$M$14,$AB12,FALSE))=TRUE,"",Calendrier!$A11)</f>
      </c>
      <c r="AF12" s="41">
        <f>IF(ISERROR(HLOOKUP(AE$2,Calendrier!$B11:$M$14,$AB12,FALSE))=TRUE,"",HLOOKUP(AE$2,Calendrier!$B11:$M$14,$AB12,FALSE))</f>
      </c>
      <c r="AG12" s="62"/>
      <c r="AJ12" s="41"/>
    </row>
    <row r="13" spans="1:36" ht="18" customHeight="1" thickBot="1">
      <c r="A13" s="42" t="str">
        <f t="shared" si="11"/>
        <v>Boisseuil</v>
      </c>
      <c r="B13" s="61">
        <v>3</v>
      </c>
      <c r="C13" s="61">
        <v>1</v>
      </c>
      <c r="D13" s="43" t="str">
        <f t="shared" si="12"/>
        <v>Flavignac</v>
      </c>
      <c r="F13" s="63">
        <f t="shared" si="13"/>
        <v>1</v>
      </c>
      <c r="G13" s="63">
        <f t="shared" si="14"/>
        <v>1</v>
      </c>
      <c r="H13" s="63">
        <f t="shared" si="15"/>
        <v>0</v>
      </c>
      <c r="I13" s="63">
        <f t="shared" si="16"/>
        <v>0</v>
      </c>
      <c r="J13" s="63">
        <f t="shared" si="16"/>
        <v>0</v>
      </c>
      <c r="K13" s="63">
        <f t="shared" si="17"/>
        <v>0</v>
      </c>
      <c r="L13" s="63">
        <f t="shared" si="18"/>
        <v>1</v>
      </c>
      <c r="M13" s="62">
        <f t="shared" si="19"/>
        <v>3</v>
      </c>
      <c r="N13" s="62">
        <f t="shared" si="19"/>
        <v>1</v>
      </c>
      <c r="Q13" s="48">
        <f>Classement!U14</f>
        <v>11</v>
      </c>
      <c r="R13" s="49" t="str">
        <f>Classement!V14</f>
        <v>Saint Léonard 2</v>
      </c>
      <c r="S13" s="50">
        <f>Classement!W14</f>
        <v>42</v>
      </c>
      <c r="T13" s="50">
        <f>Classement!X14</f>
        <v>22</v>
      </c>
      <c r="U13" s="50">
        <f>Classement!Y14</f>
        <v>4</v>
      </c>
      <c r="V13" s="50">
        <f>Classement!Z14</f>
        <v>8</v>
      </c>
      <c r="W13" s="50">
        <f>Classement!AA14</f>
        <v>10</v>
      </c>
      <c r="X13" s="50">
        <f>Classement!AB14</f>
        <v>24</v>
      </c>
      <c r="Y13" s="50">
        <f>Classement!AC14</f>
        <v>35</v>
      </c>
      <c r="Z13" s="51">
        <f>Classement!AD14</f>
        <v>-11</v>
      </c>
      <c r="AB13" s="62">
        <v>3</v>
      </c>
      <c r="AC13" s="62">
        <f t="shared" si="9"/>
        <v>6</v>
      </c>
      <c r="AD13" s="62">
        <f t="shared" si="10"/>
        <v>300</v>
      </c>
      <c r="AE13" s="40" t="str">
        <f>IF(ISERROR(HLOOKUP(AE$2,Calendrier!$B12:$M$14,$AB13,FALSE))=TRUE,"",Calendrier!$A12)</f>
        <v>Elan Sportif</v>
      </c>
      <c r="AF13" s="41" t="str">
        <f>IF(ISERROR(HLOOKUP(AE$2,Calendrier!$B12:$M$14,$AB13,FALSE))=TRUE,"",HLOOKUP(AE$2,Calendrier!$B12:$M$14,$AB13,FALSE))</f>
        <v>Eymoutiers</v>
      </c>
      <c r="AJ13" s="41"/>
    </row>
    <row r="14" spans="1:36" ht="18" customHeight="1" thickBot="1">
      <c r="A14" s="42" t="str">
        <f t="shared" si="11"/>
        <v>Nexon</v>
      </c>
      <c r="B14" s="61">
        <v>0</v>
      </c>
      <c r="C14" s="61">
        <v>2</v>
      </c>
      <c r="D14" s="43" t="str">
        <f t="shared" si="12"/>
        <v>Oradour sur Vayres</v>
      </c>
      <c r="F14" s="63">
        <f t="shared" si="13"/>
        <v>1</v>
      </c>
      <c r="G14" s="63">
        <f t="shared" si="14"/>
        <v>0</v>
      </c>
      <c r="H14" s="63">
        <f t="shared" si="15"/>
        <v>1</v>
      </c>
      <c r="I14" s="63">
        <f t="shared" si="16"/>
        <v>0</v>
      </c>
      <c r="J14" s="63">
        <f t="shared" si="16"/>
        <v>0</v>
      </c>
      <c r="K14" s="63">
        <f t="shared" si="17"/>
        <v>1</v>
      </c>
      <c r="L14" s="63">
        <f t="shared" si="18"/>
        <v>0</v>
      </c>
      <c r="M14" s="62">
        <f t="shared" si="19"/>
        <v>0</v>
      </c>
      <c r="N14" s="62">
        <f t="shared" si="19"/>
        <v>2</v>
      </c>
      <c r="Q14" s="64">
        <f>Classement!U15</f>
        <v>12</v>
      </c>
      <c r="R14" s="65" t="str">
        <f>Classement!V15</f>
        <v>Saint Hilaire les Places</v>
      </c>
      <c r="S14" s="66">
        <f>Classement!W15</f>
        <v>37</v>
      </c>
      <c r="T14" s="66">
        <f>Classement!X15</f>
        <v>22</v>
      </c>
      <c r="U14" s="66">
        <f>Classement!Y15</f>
        <v>3</v>
      </c>
      <c r="V14" s="66">
        <f>Classement!Z15</f>
        <v>6</v>
      </c>
      <c r="W14" s="66">
        <f>Classement!AA15</f>
        <v>13</v>
      </c>
      <c r="X14" s="66">
        <f>Classement!AB15</f>
        <v>39</v>
      </c>
      <c r="Y14" s="66">
        <f>Classement!AC15</f>
        <v>68</v>
      </c>
      <c r="Z14" s="67">
        <f>Classement!AD15</f>
        <v>-29</v>
      </c>
      <c r="AB14" s="62">
        <v>2</v>
      </c>
      <c r="AC14" s="62">
        <f t="shared" si="9"/>
        <v>12</v>
      </c>
      <c r="AD14" s="62">
        <f t="shared" si="10"/>
        <v>2</v>
      </c>
      <c r="AE14" s="40">
        <f>IF(ISERROR(HLOOKUP(AE$2,Calendrier!$B13:$M$14,$AB14,FALSE))=TRUE,"",Calendrier!$A13)</f>
      </c>
      <c r="AF14" s="41">
        <f>IF(ISERROR(HLOOKUP(AE$2,Calendrier!$B13:$M$14,$AB14,FALSE))=TRUE,"",HLOOKUP(AE$2,Calendrier!$B13:$M$14,$AB14,FALSE))</f>
      </c>
      <c r="AJ14" s="41"/>
    </row>
    <row r="15" spans="1:36" ht="18" customHeight="1" thickBot="1">
      <c r="A15" s="42" t="str">
        <f t="shared" si="11"/>
        <v>Pierre Buffière 2</v>
      </c>
      <c r="B15" s="61">
        <v>1</v>
      </c>
      <c r="C15" s="61">
        <v>3</v>
      </c>
      <c r="D15" s="43" t="str">
        <f t="shared" si="12"/>
        <v>Saint Léonard 2</v>
      </c>
      <c r="F15" s="63">
        <f t="shared" si="13"/>
        <v>1</v>
      </c>
      <c r="G15" s="63">
        <f t="shared" si="14"/>
        <v>0</v>
      </c>
      <c r="H15" s="63">
        <f t="shared" si="15"/>
        <v>1</v>
      </c>
      <c r="I15" s="63">
        <f t="shared" si="16"/>
        <v>0</v>
      </c>
      <c r="J15" s="63">
        <f t="shared" si="16"/>
        <v>0</v>
      </c>
      <c r="K15" s="63">
        <f t="shared" si="17"/>
        <v>1</v>
      </c>
      <c r="L15" s="63">
        <f t="shared" si="18"/>
        <v>0</v>
      </c>
      <c r="M15" s="62">
        <f t="shared" si="19"/>
        <v>1</v>
      </c>
      <c r="N15" s="62">
        <f t="shared" si="19"/>
        <v>3</v>
      </c>
      <c r="AJ15" s="41"/>
    </row>
    <row r="16" spans="1:36" ht="18" customHeight="1" thickBot="1">
      <c r="A16" s="42" t="str">
        <f t="shared" si="11"/>
        <v>Saint Priest Taurion</v>
      </c>
      <c r="B16" s="61">
        <v>0</v>
      </c>
      <c r="C16" s="61">
        <v>2</v>
      </c>
      <c r="D16" s="43" t="str">
        <f t="shared" si="12"/>
        <v>AFP Limoges</v>
      </c>
      <c r="F16" s="63">
        <f t="shared" si="13"/>
        <v>1</v>
      </c>
      <c r="G16" s="63">
        <f t="shared" si="14"/>
        <v>0</v>
      </c>
      <c r="H16" s="63">
        <f t="shared" si="15"/>
        <v>1</v>
      </c>
      <c r="I16" s="63">
        <f t="shared" si="16"/>
        <v>0</v>
      </c>
      <c r="J16" s="63">
        <f t="shared" si="16"/>
        <v>0</v>
      </c>
      <c r="K16" s="63">
        <f t="shared" si="17"/>
        <v>1</v>
      </c>
      <c r="L16" s="63">
        <f t="shared" si="18"/>
        <v>0</v>
      </c>
      <c r="M16" s="62">
        <f t="shared" si="19"/>
        <v>0</v>
      </c>
      <c r="N16" s="62">
        <f t="shared" si="19"/>
        <v>2</v>
      </c>
      <c r="AJ16" s="41"/>
    </row>
    <row r="17" spans="1:36" ht="18" customHeight="1" thickBot="1">
      <c r="A17" s="42" t="str">
        <f t="shared" si="11"/>
        <v>Eymoutiers</v>
      </c>
      <c r="B17" s="61">
        <v>0</v>
      </c>
      <c r="C17" s="61">
        <v>2</v>
      </c>
      <c r="D17" s="43" t="str">
        <f t="shared" si="12"/>
        <v>Elan Sportif</v>
      </c>
      <c r="F17" s="63">
        <f t="shared" si="13"/>
        <v>1</v>
      </c>
      <c r="G17" s="63">
        <f t="shared" si="14"/>
        <v>0</v>
      </c>
      <c r="H17" s="63">
        <f t="shared" si="15"/>
        <v>1</v>
      </c>
      <c r="I17" s="63">
        <f t="shared" si="16"/>
        <v>0</v>
      </c>
      <c r="J17" s="63">
        <f t="shared" si="16"/>
        <v>0</v>
      </c>
      <c r="K17" s="63">
        <f t="shared" si="17"/>
        <v>1</v>
      </c>
      <c r="L17" s="63">
        <f t="shared" si="18"/>
        <v>0</v>
      </c>
      <c r="M17" s="62">
        <f t="shared" si="19"/>
        <v>0</v>
      </c>
      <c r="N17" s="62">
        <f t="shared" si="19"/>
        <v>2</v>
      </c>
      <c r="AJ17" s="41"/>
    </row>
    <row r="18" spans="1:36" ht="18" customHeight="1">
      <c r="A18" s="60"/>
      <c r="B18" s="115" t="str">
        <f>IF(SUM(B12:C17)=0,"",CONCATENATE(SUM(B12:C17)," Buts"))</f>
        <v>20 Buts</v>
      </c>
      <c r="C18" s="115"/>
      <c r="D18" s="60"/>
      <c r="AJ18" s="41"/>
    </row>
    <row r="19" ht="19.5">
      <c r="AJ19" s="41"/>
    </row>
    <row r="20" ht="19.5">
      <c r="AJ20" s="41"/>
    </row>
    <row r="21" ht="19.5">
      <c r="AJ21" s="41"/>
    </row>
    <row r="22" ht="19.5">
      <c r="AJ22" s="41"/>
    </row>
    <row r="23" ht="19.5">
      <c r="AJ23" s="41"/>
    </row>
  </sheetData>
  <sheetProtection password="CB07" sheet="1" objects="1" scenarios="1"/>
  <mergeCells count="4">
    <mergeCell ref="B9:C9"/>
    <mergeCell ref="B18:C18"/>
    <mergeCell ref="A1:D1"/>
    <mergeCell ref="Q1:Z1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2218"/>
  <dimension ref="A1:AJ23"/>
  <sheetViews>
    <sheetView showGridLines="0" workbookViewId="0" topLeftCell="A1">
      <selection activeCell="D21" sqref="D21"/>
    </sheetView>
  </sheetViews>
  <sheetFormatPr defaultColWidth="11.421875" defaultRowHeight="12.75"/>
  <cols>
    <col min="1" max="1" width="28.421875" style="62" customWidth="1"/>
    <col min="2" max="3" width="4.00390625" style="63" customWidth="1"/>
    <col min="4" max="4" width="28.421875" style="62" customWidth="1"/>
    <col min="5" max="15" width="6.28125" style="62" hidden="1" customWidth="1"/>
    <col min="16" max="16" width="2.57421875" style="62" customWidth="1"/>
    <col min="17" max="17" width="4.421875" style="63" customWidth="1"/>
    <col min="18" max="18" width="28.421875" style="62" customWidth="1"/>
    <col min="19" max="26" width="4.8515625" style="62" customWidth="1"/>
    <col min="27" max="30" width="8.140625" style="62" hidden="1" customWidth="1"/>
    <col min="31" max="31" width="8.140625" style="40" hidden="1" customWidth="1"/>
    <col min="32" max="33" width="8.140625" style="41" hidden="1" customWidth="1"/>
    <col min="34" max="34" width="8.140625" style="40" hidden="1" customWidth="1"/>
    <col min="35" max="35" width="0" style="41" hidden="1" customWidth="1"/>
    <col min="36" max="36" width="5.00390625" style="62" hidden="1" customWidth="1"/>
    <col min="37" max="48" width="0" style="62" hidden="1" customWidth="1"/>
    <col min="49" max="16384" width="11.421875" style="62" customWidth="1"/>
  </cols>
  <sheetData>
    <row r="1" spans="1:26" ht="24.75" thickBot="1">
      <c r="A1" s="116" t="str">
        <f>Classement!V1</f>
        <v>Deuxième division poule B</v>
      </c>
      <c r="B1" s="116"/>
      <c r="C1" s="116"/>
      <c r="D1" s="116"/>
      <c r="Q1" s="117" t="s">
        <v>55</v>
      </c>
      <c r="R1" s="117"/>
      <c r="S1" s="117"/>
      <c r="T1" s="117"/>
      <c r="U1" s="117"/>
      <c r="V1" s="117"/>
      <c r="W1" s="117"/>
      <c r="X1" s="117"/>
      <c r="Y1" s="117"/>
      <c r="Z1" s="117"/>
    </row>
    <row r="2" spans="1:32" ht="18" customHeight="1" thickBot="1">
      <c r="A2" s="56" t="s">
        <v>0</v>
      </c>
      <c r="B2" s="57">
        <f>Calendrier!S12</f>
        <v>10</v>
      </c>
      <c r="C2" s="58"/>
      <c r="D2" s="59">
        <f>VLOOKUP(B2,Calendrier!S3:T13,2,FALSE)</f>
        <v>39431</v>
      </c>
      <c r="F2" s="63" t="s">
        <v>1</v>
      </c>
      <c r="G2" s="63" t="s">
        <v>6</v>
      </c>
      <c r="H2" s="63" t="s">
        <v>7</v>
      </c>
      <c r="I2" s="62" t="s">
        <v>8</v>
      </c>
      <c r="J2" s="62" t="s">
        <v>9</v>
      </c>
      <c r="K2" s="62" t="s">
        <v>10</v>
      </c>
      <c r="L2" s="62" t="s">
        <v>11</v>
      </c>
      <c r="M2" s="62" t="s">
        <v>13</v>
      </c>
      <c r="N2" s="62" t="s">
        <v>14</v>
      </c>
      <c r="Q2" s="52"/>
      <c r="R2" s="53" t="str">
        <f>Classement!V3</f>
        <v>Club</v>
      </c>
      <c r="S2" s="54" t="str">
        <f>Classement!W3</f>
        <v>Pts</v>
      </c>
      <c r="T2" s="54" t="str">
        <f>Classement!X3</f>
        <v>J</v>
      </c>
      <c r="U2" s="54" t="str">
        <f>Classement!Y3</f>
        <v>G</v>
      </c>
      <c r="V2" s="54" t="str">
        <f>Classement!Z3</f>
        <v>N</v>
      </c>
      <c r="W2" s="54" t="str">
        <f>Classement!AA3</f>
        <v>P</v>
      </c>
      <c r="X2" s="54" t="str">
        <f>Classement!AB3</f>
        <v>Bp</v>
      </c>
      <c r="Y2" s="54" t="str">
        <f>Classement!AC3</f>
        <v>Bc</v>
      </c>
      <c r="Z2" s="55" t="str">
        <f>Classement!AD3</f>
        <v>diff</v>
      </c>
      <c r="AE2" s="40">
        <f>B2</f>
        <v>10</v>
      </c>
      <c r="AF2" s="41" t="s">
        <v>22</v>
      </c>
    </row>
    <row r="3" spans="1:36" ht="18" customHeight="1" thickBot="1">
      <c r="A3" s="42" t="str">
        <f aca="true" t="shared" si="0" ref="A3:A8">VLOOKUP(AG3,AC$3:AF$22,3,FALSE)</f>
        <v>Saint Hilaire les Places</v>
      </c>
      <c r="B3" s="61">
        <v>1</v>
      </c>
      <c r="C3" s="61">
        <v>1</v>
      </c>
      <c r="D3" s="43" t="str">
        <f aca="true" t="shared" si="1" ref="D3:D8">VLOOKUP(AG3,AC$3:AF$22,4,FALSE)</f>
        <v>Flavignac</v>
      </c>
      <c r="F3" s="63">
        <f aca="true" t="shared" si="2" ref="F3:F8">IF(B3="",0,IF(C3="",0,1))</f>
        <v>1</v>
      </c>
      <c r="G3" s="63">
        <f aca="true" t="shared" si="3" ref="G3:G8">IF($F3=1,IF($B3&gt;$C3,1,0),0)</f>
        <v>0</v>
      </c>
      <c r="H3" s="63">
        <f aca="true" t="shared" si="4" ref="H3:H8">IF($F3=1,IF($C3&gt;$B3,1,0),0)</f>
        <v>0</v>
      </c>
      <c r="I3" s="63">
        <f>IF($F3=1,IF($B3=$C3,1,0),0)</f>
        <v>1</v>
      </c>
      <c r="J3" s="63">
        <f>IF($F3=1,IF($B3=$C3,1,0),0)</f>
        <v>1</v>
      </c>
      <c r="K3" s="63">
        <f aca="true" t="shared" si="5" ref="K3:K8">IF($F3=1,IF($B3&lt;$C3,1,0),0)</f>
        <v>0</v>
      </c>
      <c r="L3" s="63">
        <f aca="true" t="shared" si="6" ref="L3:L8">IF($F3=1,IF($B3&gt;$C3,1,0),0)</f>
        <v>0</v>
      </c>
      <c r="M3" s="62">
        <f aca="true" t="shared" si="7" ref="M3:N8">B3</f>
        <v>1</v>
      </c>
      <c r="N3" s="62">
        <f t="shared" si="7"/>
        <v>1</v>
      </c>
      <c r="Q3" s="48">
        <f>Classement!U4</f>
        <v>1</v>
      </c>
      <c r="R3" s="49" t="str">
        <f>Classement!V4</f>
        <v>Pierre Buffière 2</v>
      </c>
      <c r="S3" s="50">
        <f>Classement!W4</f>
        <v>62</v>
      </c>
      <c r="T3" s="50">
        <f>Classement!X4</f>
        <v>22</v>
      </c>
      <c r="U3" s="50">
        <f>Classement!Y4</f>
        <v>11</v>
      </c>
      <c r="V3" s="50">
        <f>Classement!Z4</f>
        <v>7</v>
      </c>
      <c r="W3" s="50">
        <f>Classement!AA4</f>
        <v>4</v>
      </c>
      <c r="X3" s="50">
        <f>Classement!AB4</f>
        <v>39</v>
      </c>
      <c r="Y3" s="50">
        <f>Classement!AC4</f>
        <v>28</v>
      </c>
      <c r="Z3" s="51">
        <f>Classement!AD4</f>
        <v>11</v>
      </c>
      <c r="AB3" s="62">
        <v>13</v>
      </c>
      <c r="AC3" s="62">
        <f>RANK(AD3,AD$3:AD$22)</f>
        <v>1</v>
      </c>
      <c r="AD3" s="62">
        <f>IF(AE3=AF3,$AB3,$AB3*100)</f>
        <v>1300</v>
      </c>
      <c r="AE3" s="40" t="str">
        <f>IF(ISERROR(HLOOKUP(AE$2,Calendrier!$B2:$M$14,$AB3,FALSE))=TRUE,"",Calendrier!$A2)</f>
        <v>Saint Hilaire les Places</v>
      </c>
      <c r="AF3" s="41" t="str">
        <f>IF(ISERROR(HLOOKUP(AE$2,Calendrier!$B2:$M$14,$AB3,FALSE))=TRUE,"",HLOOKUP(AE$2,Calendrier!$B2:$M$14,$AB3,FALSE))</f>
        <v>Flavignac</v>
      </c>
      <c r="AG3" s="62">
        <v>1</v>
      </c>
      <c r="AJ3" s="41"/>
    </row>
    <row r="4" spans="1:36" ht="18" customHeight="1" thickBot="1">
      <c r="A4" s="42" t="str">
        <f t="shared" si="0"/>
        <v>Pierre Buffière 2</v>
      </c>
      <c r="B4" s="61">
        <v>2</v>
      </c>
      <c r="C4" s="61">
        <v>0</v>
      </c>
      <c r="D4" s="43" t="str">
        <f t="shared" si="1"/>
        <v>Limoges Lafarge 2</v>
      </c>
      <c r="F4" s="63">
        <f t="shared" si="2"/>
        <v>1</v>
      </c>
      <c r="G4" s="63">
        <f t="shared" si="3"/>
        <v>1</v>
      </c>
      <c r="H4" s="63">
        <f t="shared" si="4"/>
        <v>0</v>
      </c>
      <c r="I4" s="63">
        <f aca="true" t="shared" si="8" ref="I4:J8">IF($F4=1,IF($B4=$C4,1,0),0)</f>
        <v>0</v>
      </c>
      <c r="J4" s="63">
        <f t="shared" si="8"/>
        <v>0</v>
      </c>
      <c r="K4" s="63">
        <f t="shared" si="5"/>
        <v>0</v>
      </c>
      <c r="L4" s="63">
        <f t="shared" si="6"/>
        <v>1</v>
      </c>
      <c r="M4" s="62">
        <f t="shared" si="7"/>
        <v>2</v>
      </c>
      <c r="N4" s="62">
        <f t="shared" si="7"/>
        <v>0</v>
      </c>
      <c r="Q4" s="44">
        <f>Classement!U5</f>
        <v>2</v>
      </c>
      <c r="R4" s="45" t="str">
        <f>Classement!V5</f>
        <v>Boisseuil</v>
      </c>
      <c r="S4" s="46">
        <f>Classement!W5</f>
        <v>60</v>
      </c>
      <c r="T4" s="46">
        <f>Classement!X5</f>
        <v>22</v>
      </c>
      <c r="U4" s="46">
        <f>Classement!Y5</f>
        <v>10</v>
      </c>
      <c r="V4" s="46">
        <f>Classement!Z5</f>
        <v>8</v>
      </c>
      <c r="W4" s="46">
        <f>Classement!AA5</f>
        <v>4</v>
      </c>
      <c r="X4" s="46">
        <f>Classement!AB5</f>
        <v>49</v>
      </c>
      <c r="Y4" s="46">
        <f>Classement!AC5</f>
        <v>29</v>
      </c>
      <c r="Z4" s="47">
        <f>Classement!AD5</f>
        <v>20</v>
      </c>
      <c r="AB4" s="62">
        <v>12</v>
      </c>
      <c r="AC4" s="62">
        <f aca="true" t="shared" si="9" ref="AC4:AC14">RANK(AD4,AD$3:AD$22)</f>
        <v>7</v>
      </c>
      <c r="AD4" s="62">
        <f aca="true" t="shared" si="10" ref="AD4:AD14">IF(AE4=AF4,$AB4,$AB4*100)</f>
        <v>12</v>
      </c>
      <c r="AE4" s="40">
        <f>IF(ISERROR(HLOOKUP(AE$2,Calendrier!$B3:$M$14,$AB4,FALSE))=TRUE,"",Calendrier!$A3)</f>
      </c>
      <c r="AF4" s="41">
        <f>IF(ISERROR(HLOOKUP(AE$2,Calendrier!$B3:$M$14,$AB4,FALSE))=TRUE,"",HLOOKUP(AE$2,Calendrier!$B3:$M$14,$AB4,FALSE))</f>
      </c>
      <c r="AG4" s="62">
        <v>2</v>
      </c>
      <c r="AJ4" s="41"/>
    </row>
    <row r="5" spans="1:36" ht="18" customHeight="1" thickBot="1">
      <c r="A5" s="42" t="str">
        <f t="shared" si="0"/>
        <v>Nexon</v>
      </c>
      <c r="B5" s="61">
        <v>1</v>
      </c>
      <c r="C5" s="61">
        <v>1</v>
      </c>
      <c r="D5" s="43" t="str">
        <f t="shared" si="1"/>
        <v>Saint Priest Taurion</v>
      </c>
      <c r="F5" s="63">
        <f t="shared" si="2"/>
        <v>1</v>
      </c>
      <c r="G5" s="63">
        <f t="shared" si="3"/>
        <v>0</v>
      </c>
      <c r="H5" s="63">
        <f t="shared" si="4"/>
        <v>0</v>
      </c>
      <c r="I5" s="63">
        <f t="shared" si="8"/>
        <v>1</v>
      </c>
      <c r="J5" s="63">
        <f t="shared" si="8"/>
        <v>1</v>
      </c>
      <c r="K5" s="63">
        <f t="shared" si="5"/>
        <v>0</v>
      </c>
      <c r="L5" s="63">
        <f t="shared" si="6"/>
        <v>0</v>
      </c>
      <c r="M5" s="62">
        <f t="shared" si="7"/>
        <v>1</v>
      </c>
      <c r="N5" s="62">
        <f t="shared" si="7"/>
        <v>1</v>
      </c>
      <c r="Q5" s="48">
        <f>Classement!U6</f>
        <v>3</v>
      </c>
      <c r="R5" s="49" t="str">
        <f>Classement!V6</f>
        <v>Saint Priest Taurion</v>
      </c>
      <c r="S5" s="50">
        <f>Classement!W6</f>
        <v>59</v>
      </c>
      <c r="T5" s="50">
        <f>Classement!X6</f>
        <v>22</v>
      </c>
      <c r="U5" s="50">
        <f>Classement!Y6</f>
        <v>11</v>
      </c>
      <c r="V5" s="50">
        <f>Classement!Z6</f>
        <v>4</v>
      </c>
      <c r="W5" s="50">
        <f>Classement!AA6</f>
        <v>7</v>
      </c>
      <c r="X5" s="50">
        <f>Classement!AB6</f>
        <v>51</v>
      </c>
      <c r="Y5" s="50">
        <f>Classement!AC6</f>
        <v>37</v>
      </c>
      <c r="Z5" s="51">
        <f>Classement!AD6</f>
        <v>14</v>
      </c>
      <c r="AB5" s="62">
        <v>11</v>
      </c>
      <c r="AC5" s="62">
        <f t="shared" si="9"/>
        <v>2</v>
      </c>
      <c r="AD5" s="62">
        <f t="shared" si="10"/>
        <v>1100</v>
      </c>
      <c r="AE5" s="40" t="str">
        <f>IF(ISERROR(HLOOKUP(AE$2,Calendrier!$B4:$M$14,$AB5,FALSE))=TRUE,"",Calendrier!$A4)</f>
        <v>Pierre Buffière 2</v>
      </c>
      <c r="AF5" s="41" t="str">
        <f>IF(ISERROR(HLOOKUP(AE$2,Calendrier!$B4:$M$14,$AB5,FALSE))=TRUE,"",HLOOKUP(AE$2,Calendrier!$B4:$M$14,$AB5,FALSE))</f>
        <v>Limoges Lafarge 2</v>
      </c>
      <c r="AG5" s="62">
        <v>3</v>
      </c>
      <c r="AJ5" s="41"/>
    </row>
    <row r="6" spans="1:36" ht="18" customHeight="1" thickBot="1">
      <c r="A6" s="42" t="str">
        <f t="shared" si="0"/>
        <v>Oradour sur Vayres</v>
      </c>
      <c r="B6" s="61">
        <v>3</v>
      </c>
      <c r="C6" s="61">
        <v>0</v>
      </c>
      <c r="D6" s="43" t="str">
        <f t="shared" si="1"/>
        <v>Elan Sportif</v>
      </c>
      <c r="F6" s="63">
        <f t="shared" si="2"/>
        <v>1</v>
      </c>
      <c r="G6" s="63">
        <f t="shared" si="3"/>
        <v>1</v>
      </c>
      <c r="H6" s="63">
        <f t="shared" si="4"/>
        <v>0</v>
      </c>
      <c r="I6" s="63">
        <f t="shared" si="8"/>
        <v>0</v>
      </c>
      <c r="J6" s="63">
        <f t="shared" si="8"/>
        <v>0</v>
      </c>
      <c r="K6" s="63">
        <f t="shared" si="5"/>
        <v>0</v>
      </c>
      <c r="L6" s="63">
        <f t="shared" si="6"/>
        <v>1</v>
      </c>
      <c r="M6" s="62">
        <f t="shared" si="7"/>
        <v>3</v>
      </c>
      <c r="N6" s="62">
        <f t="shared" si="7"/>
        <v>0</v>
      </c>
      <c r="Q6" s="44">
        <f>Classement!U7</f>
        <v>4</v>
      </c>
      <c r="R6" s="45" t="str">
        <f>Classement!V7</f>
        <v>Eymoutiers</v>
      </c>
      <c r="S6" s="46">
        <f>Classement!W7</f>
        <v>59</v>
      </c>
      <c r="T6" s="46">
        <f>Classement!X7</f>
        <v>22</v>
      </c>
      <c r="U6" s="46">
        <f>Classement!Y7</f>
        <v>11</v>
      </c>
      <c r="V6" s="46">
        <f>Classement!Z7</f>
        <v>4</v>
      </c>
      <c r="W6" s="46">
        <f>Classement!AA7</f>
        <v>7</v>
      </c>
      <c r="X6" s="46">
        <f>Classement!AB7</f>
        <v>37</v>
      </c>
      <c r="Y6" s="46">
        <f>Classement!AC7</f>
        <v>33</v>
      </c>
      <c r="Z6" s="47">
        <f>Classement!AD7</f>
        <v>4</v>
      </c>
      <c r="AB6" s="62">
        <v>10</v>
      </c>
      <c r="AC6" s="62">
        <f t="shared" si="9"/>
        <v>8</v>
      </c>
      <c r="AD6" s="62">
        <f t="shared" si="10"/>
        <v>10</v>
      </c>
      <c r="AE6" s="40">
        <f>IF(ISERROR(HLOOKUP(AE$2,Calendrier!$B5:$M$14,$AB6,FALSE))=TRUE,"",Calendrier!$A5)</f>
      </c>
      <c r="AF6" s="41">
        <f>IF(ISERROR(HLOOKUP(AE$2,Calendrier!$B5:$M$14,$AB6,FALSE))=TRUE,"",HLOOKUP(AE$2,Calendrier!$B5:$M$14,$AB6,FALSE))</f>
      </c>
      <c r="AG6" s="62">
        <v>4</v>
      </c>
      <c r="AJ6" s="41"/>
    </row>
    <row r="7" spans="1:36" ht="18" customHeight="1" thickBot="1">
      <c r="A7" s="42" t="str">
        <f t="shared" si="0"/>
        <v>Eymoutiers</v>
      </c>
      <c r="B7" s="61">
        <v>1</v>
      </c>
      <c r="C7" s="61">
        <v>2</v>
      </c>
      <c r="D7" s="43" t="str">
        <f t="shared" si="1"/>
        <v>Saint Léonard 2</v>
      </c>
      <c r="F7" s="63">
        <f t="shared" si="2"/>
        <v>1</v>
      </c>
      <c r="G7" s="63">
        <f t="shared" si="3"/>
        <v>0</v>
      </c>
      <c r="H7" s="63">
        <f t="shared" si="4"/>
        <v>1</v>
      </c>
      <c r="I7" s="63">
        <f t="shared" si="8"/>
        <v>0</v>
      </c>
      <c r="J7" s="63">
        <f t="shared" si="8"/>
        <v>0</v>
      </c>
      <c r="K7" s="63">
        <f t="shared" si="5"/>
        <v>1</v>
      </c>
      <c r="L7" s="63">
        <f t="shared" si="6"/>
        <v>0</v>
      </c>
      <c r="M7" s="62">
        <f t="shared" si="7"/>
        <v>1</v>
      </c>
      <c r="N7" s="62">
        <f t="shared" si="7"/>
        <v>2</v>
      </c>
      <c r="Q7" s="48">
        <f>Classement!U8</f>
        <v>5</v>
      </c>
      <c r="R7" s="49" t="str">
        <f>Classement!V8</f>
        <v>Flavignac</v>
      </c>
      <c r="S7" s="50">
        <f>Classement!W8</f>
        <v>54</v>
      </c>
      <c r="T7" s="50">
        <f>Classement!X8</f>
        <v>22</v>
      </c>
      <c r="U7" s="50">
        <f>Classement!Y8</f>
        <v>8</v>
      </c>
      <c r="V7" s="50">
        <f>Classement!Z8</f>
        <v>8</v>
      </c>
      <c r="W7" s="50">
        <f>Classement!AA8</f>
        <v>6</v>
      </c>
      <c r="X7" s="50">
        <f>Classement!AB8</f>
        <v>47</v>
      </c>
      <c r="Y7" s="50">
        <f>Classement!AC8</f>
        <v>40</v>
      </c>
      <c r="Z7" s="51">
        <f>Classement!AD8</f>
        <v>7</v>
      </c>
      <c r="AB7" s="62">
        <v>9</v>
      </c>
      <c r="AC7" s="62">
        <f t="shared" si="9"/>
        <v>3</v>
      </c>
      <c r="AD7" s="62">
        <f t="shared" si="10"/>
        <v>900</v>
      </c>
      <c r="AE7" s="40" t="str">
        <f>IF(ISERROR(HLOOKUP(AE$2,Calendrier!$B6:$M$14,$AB7,FALSE))=TRUE,"",Calendrier!$A6)</f>
        <v>Nexon</v>
      </c>
      <c r="AF7" s="41" t="str">
        <f>IF(ISERROR(HLOOKUP(AE$2,Calendrier!$B6:$M$14,$AB7,FALSE))=TRUE,"",HLOOKUP(AE$2,Calendrier!$B6:$M$14,$AB7,FALSE))</f>
        <v>Saint Priest Taurion</v>
      </c>
      <c r="AG7" s="62">
        <v>5</v>
      </c>
      <c r="AJ7" s="41"/>
    </row>
    <row r="8" spans="1:36" ht="18" customHeight="1" thickBot="1">
      <c r="A8" s="42" t="str">
        <f t="shared" si="0"/>
        <v>Boisseuil</v>
      </c>
      <c r="B8" s="61">
        <v>1</v>
      </c>
      <c r="C8" s="61">
        <v>1</v>
      </c>
      <c r="D8" s="43" t="str">
        <f t="shared" si="1"/>
        <v>AFP Limoges</v>
      </c>
      <c r="F8" s="63">
        <f t="shared" si="2"/>
        <v>1</v>
      </c>
      <c r="G8" s="63">
        <f t="shared" si="3"/>
        <v>0</v>
      </c>
      <c r="H8" s="63">
        <f t="shared" si="4"/>
        <v>0</v>
      </c>
      <c r="I8" s="63">
        <f t="shared" si="8"/>
        <v>1</v>
      </c>
      <c r="J8" s="63">
        <f t="shared" si="8"/>
        <v>1</v>
      </c>
      <c r="K8" s="63">
        <f t="shared" si="5"/>
        <v>0</v>
      </c>
      <c r="L8" s="63">
        <f t="shared" si="6"/>
        <v>0</v>
      </c>
      <c r="M8" s="62">
        <f t="shared" si="7"/>
        <v>1</v>
      </c>
      <c r="N8" s="62">
        <f t="shared" si="7"/>
        <v>1</v>
      </c>
      <c r="Q8" s="44">
        <f>Classement!U9</f>
        <v>6</v>
      </c>
      <c r="R8" s="45" t="str">
        <f>Classement!V9</f>
        <v>Nexon</v>
      </c>
      <c r="S8" s="46">
        <f>Classement!W9</f>
        <v>54</v>
      </c>
      <c r="T8" s="46">
        <f>Classement!X9</f>
        <v>22</v>
      </c>
      <c r="U8" s="46">
        <f>Classement!Y9</f>
        <v>9</v>
      </c>
      <c r="V8" s="46">
        <f>Classement!Z9</f>
        <v>5</v>
      </c>
      <c r="W8" s="46">
        <f>Classement!AA9</f>
        <v>8</v>
      </c>
      <c r="X8" s="46">
        <f>Classement!AB9</f>
        <v>32</v>
      </c>
      <c r="Y8" s="46">
        <f>Classement!AC9</f>
        <v>31</v>
      </c>
      <c r="Z8" s="47">
        <f>Classement!AD9</f>
        <v>1</v>
      </c>
      <c r="AB8" s="62">
        <v>8</v>
      </c>
      <c r="AC8" s="62">
        <f t="shared" si="9"/>
        <v>9</v>
      </c>
      <c r="AD8" s="62">
        <f t="shared" si="10"/>
        <v>8</v>
      </c>
      <c r="AE8" s="40">
        <f>IF(ISERROR(HLOOKUP(AE$2,Calendrier!$B7:$M$14,$AB8,FALSE))=TRUE,"",Calendrier!$A7)</f>
      </c>
      <c r="AF8" s="41">
        <f>IF(ISERROR(HLOOKUP(AE$2,Calendrier!$B7:$M$14,$AB8,FALSE))=TRUE,"",HLOOKUP(AE$2,Calendrier!$B7:$M$14,$AB8,FALSE))</f>
      </c>
      <c r="AG8" s="62">
        <v>6</v>
      </c>
      <c r="AJ8" s="41"/>
    </row>
    <row r="9" spans="1:36" ht="18" customHeight="1">
      <c r="A9" s="39"/>
      <c r="B9" s="114" t="str">
        <f>IF(SUM(B3:C8)=0,"",CONCATENATE(SUM(B3:C8)," Buts"))</f>
        <v>14 Buts</v>
      </c>
      <c r="C9" s="114"/>
      <c r="D9" s="39"/>
      <c r="Q9" s="48">
        <f>Classement!U10</f>
        <v>7</v>
      </c>
      <c r="R9" s="49" t="str">
        <f>Classement!V10</f>
        <v>Oradour sur Vayres</v>
      </c>
      <c r="S9" s="50">
        <f>Classement!W10</f>
        <v>53</v>
      </c>
      <c r="T9" s="50">
        <f>Classement!X10</f>
        <v>22</v>
      </c>
      <c r="U9" s="50">
        <f>Classement!Y10</f>
        <v>8</v>
      </c>
      <c r="V9" s="50">
        <f>Classement!Z10</f>
        <v>7</v>
      </c>
      <c r="W9" s="50">
        <f>Classement!AA10</f>
        <v>7</v>
      </c>
      <c r="X9" s="50">
        <f>Classement!AB10</f>
        <v>39</v>
      </c>
      <c r="Y9" s="50">
        <f>Classement!AC10</f>
        <v>43</v>
      </c>
      <c r="Z9" s="51">
        <f>Classement!AD10</f>
        <v>-4</v>
      </c>
      <c r="AB9" s="62">
        <v>7</v>
      </c>
      <c r="AC9" s="62">
        <f t="shared" si="9"/>
        <v>4</v>
      </c>
      <c r="AD9" s="62">
        <f t="shared" si="10"/>
        <v>700</v>
      </c>
      <c r="AE9" s="40" t="str">
        <f>IF(ISERROR(HLOOKUP(AE$2,Calendrier!$B8:$M$14,$AB9,FALSE))=TRUE,"",Calendrier!$A8)</f>
        <v>Oradour sur Vayres</v>
      </c>
      <c r="AF9" s="41" t="str">
        <f>IF(ISERROR(HLOOKUP(AE$2,Calendrier!$B8:$M$14,$AB9,FALSE))=TRUE,"",HLOOKUP(AE$2,Calendrier!$B8:$M$14,$AB9,FALSE))</f>
        <v>Elan Sportif</v>
      </c>
      <c r="AG9" s="62"/>
      <c r="AJ9" s="41"/>
    </row>
    <row r="10" spans="17:36" ht="18" customHeight="1">
      <c r="Q10" s="44">
        <f>Classement!U11</f>
        <v>8</v>
      </c>
      <c r="R10" s="45" t="str">
        <f>Classement!V11</f>
        <v>AFP Limoges</v>
      </c>
      <c r="S10" s="46">
        <f>Classement!W11</f>
        <v>51</v>
      </c>
      <c r="T10" s="46">
        <f>Classement!X11</f>
        <v>22</v>
      </c>
      <c r="U10" s="46">
        <f>Classement!Y11</f>
        <v>8</v>
      </c>
      <c r="V10" s="46">
        <f>Classement!Z11</f>
        <v>5</v>
      </c>
      <c r="W10" s="46">
        <f>Classement!AA11</f>
        <v>9</v>
      </c>
      <c r="X10" s="46">
        <f>Classement!AB11</f>
        <v>54</v>
      </c>
      <c r="Y10" s="46">
        <f>Classement!AC11</f>
        <v>44</v>
      </c>
      <c r="Z10" s="47">
        <f>Classement!AD11</f>
        <v>10</v>
      </c>
      <c r="AB10" s="62">
        <v>6</v>
      </c>
      <c r="AC10" s="62">
        <f t="shared" si="9"/>
        <v>10</v>
      </c>
      <c r="AD10" s="62">
        <f t="shared" si="10"/>
        <v>6</v>
      </c>
      <c r="AE10" s="40">
        <f>IF(ISERROR(HLOOKUP(AE$2,Calendrier!$B9:$M$14,$AB10,FALSE))=TRUE,"",Calendrier!$A9)</f>
      </c>
      <c r="AF10" s="41">
        <f>IF(ISERROR(HLOOKUP(AE$2,Calendrier!$B9:$M$14,$AB10,FALSE))=TRUE,"",HLOOKUP(AE$2,Calendrier!$B9:$M$14,$AB10,FALSE))</f>
      </c>
      <c r="AG10" s="62"/>
      <c r="AJ10" s="41"/>
    </row>
    <row r="11" spans="1:36" ht="18" customHeight="1" thickBot="1">
      <c r="A11" s="56" t="s">
        <v>0</v>
      </c>
      <c r="B11" s="57">
        <f>B2+11</f>
        <v>21</v>
      </c>
      <c r="C11" s="58"/>
      <c r="D11" s="59">
        <f>VLOOKUP(B11,Calendrier!W3:X13,2,FALSE)</f>
        <v>39580</v>
      </c>
      <c r="F11" s="63" t="s">
        <v>1</v>
      </c>
      <c r="G11" s="63" t="s">
        <v>6</v>
      </c>
      <c r="H11" s="63" t="s">
        <v>7</v>
      </c>
      <c r="I11" s="62" t="s">
        <v>8</v>
      </c>
      <c r="J11" s="62" t="s">
        <v>9</v>
      </c>
      <c r="K11" s="62" t="s">
        <v>10</v>
      </c>
      <c r="L11" s="62" t="s">
        <v>11</v>
      </c>
      <c r="M11" s="62" t="s">
        <v>13</v>
      </c>
      <c r="N11" s="62" t="s">
        <v>14</v>
      </c>
      <c r="Q11" s="48">
        <f>Classement!U12</f>
        <v>9</v>
      </c>
      <c r="R11" s="49" t="str">
        <f>Classement!V12</f>
        <v>Elan Sportif</v>
      </c>
      <c r="S11" s="50">
        <f>Classement!W12</f>
        <v>49</v>
      </c>
      <c r="T11" s="50">
        <f>Classement!X12</f>
        <v>22</v>
      </c>
      <c r="U11" s="50">
        <f>Classement!Y12</f>
        <v>7</v>
      </c>
      <c r="V11" s="50">
        <f>Classement!Z12</f>
        <v>6</v>
      </c>
      <c r="W11" s="50">
        <f>Classement!AA12</f>
        <v>9</v>
      </c>
      <c r="X11" s="50">
        <f>Classement!AB12</f>
        <v>43</v>
      </c>
      <c r="Y11" s="50">
        <f>Classement!AC12</f>
        <v>41</v>
      </c>
      <c r="Z11" s="51">
        <f>Classement!AD12</f>
        <v>2</v>
      </c>
      <c r="AB11" s="62">
        <v>5</v>
      </c>
      <c r="AC11" s="62">
        <f t="shared" si="9"/>
        <v>11</v>
      </c>
      <c r="AD11" s="62">
        <f t="shared" si="10"/>
        <v>5</v>
      </c>
      <c r="AE11" s="40">
        <f>IF(ISERROR(HLOOKUP(AE$2,Calendrier!$B10:$M$14,$AB11,FALSE))=TRUE,"",Calendrier!$A10)</f>
      </c>
      <c r="AF11" s="41">
        <f>IF(ISERROR(HLOOKUP(AE$2,Calendrier!$B10:$M$14,$AB11,FALSE))=TRUE,"",HLOOKUP(AE$2,Calendrier!$B10:$M$14,$AB11,FALSE))</f>
      </c>
      <c r="AG11" s="62"/>
      <c r="AJ11" s="41"/>
    </row>
    <row r="12" spans="1:36" ht="18" customHeight="1" thickBot="1">
      <c r="A12" s="42" t="str">
        <f aca="true" t="shared" si="11" ref="A12:A17">D3</f>
        <v>Flavignac</v>
      </c>
      <c r="B12" s="61">
        <v>3</v>
      </c>
      <c r="C12" s="61">
        <v>2</v>
      </c>
      <c r="D12" s="43" t="str">
        <f aca="true" t="shared" si="12" ref="D12:D17">A3</f>
        <v>Saint Hilaire les Places</v>
      </c>
      <c r="F12" s="63">
        <f aca="true" t="shared" si="13" ref="F12:F17">IF(B12="",0,IF(C12="",0,1))</f>
        <v>1</v>
      </c>
      <c r="G12" s="63">
        <f aca="true" t="shared" si="14" ref="G12:G17">IF($F12=1,IF($B12&gt;$C12,1,0),0)</f>
        <v>1</v>
      </c>
      <c r="H12" s="63">
        <f aca="true" t="shared" si="15" ref="H12:H17">IF($F12=1,IF($C12&gt;$B12,1,0),0)</f>
        <v>0</v>
      </c>
      <c r="I12" s="63">
        <f aca="true" t="shared" si="16" ref="I12:J17">IF($F12=1,IF($B12=$C12,1,0),0)</f>
        <v>0</v>
      </c>
      <c r="J12" s="63">
        <f t="shared" si="16"/>
        <v>0</v>
      </c>
      <c r="K12" s="63">
        <f aca="true" t="shared" si="17" ref="K12:K17">IF($F12=1,IF($B12&lt;$C12,1,0),0)</f>
        <v>0</v>
      </c>
      <c r="L12" s="63">
        <f aca="true" t="shared" si="18" ref="L12:L17">IF($F12=1,IF($B12&gt;$C12,1,0),0)</f>
        <v>1</v>
      </c>
      <c r="M12" s="62">
        <f aca="true" t="shared" si="19" ref="M12:N17">B12</f>
        <v>3</v>
      </c>
      <c r="N12" s="62">
        <f t="shared" si="19"/>
        <v>2</v>
      </c>
      <c r="Q12" s="44">
        <f>Classement!U13</f>
        <v>10</v>
      </c>
      <c r="R12" s="45" t="str">
        <f>Classement!V13</f>
        <v>Limoges Lafarge 2</v>
      </c>
      <c r="S12" s="46">
        <f>Classement!W13</f>
        <v>44</v>
      </c>
      <c r="T12" s="46">
        <f>Classement!X13</f>
        <v>22</v>
      </c>
      <c r="U12" s="46">
        <f>Classement!Y13</f>
        <v>6</v>
      </c>
      <c r="V12" s="46">
        <f>Classement!Z13</f>
        <v>4</v>
      </c>
      <c r="W12" s="46">
        <f>Classement!AA13</f>
        <v>12</v>
      </c>
      <c r="X12" s="46">
        <f>Classement!AB13</f>
        <v>28</v>
      </c>
      <c r="Y12" s="46">
        <f>Classement!AC13</f>
        <v>53</v>
      </c>
      <c r="Z12" s="47">
        <f>Classement!AD13</f>
        <v>-25</v>
      </c>
      <c r="AB12" s="62">
        <v>4</v>
      </c>
      <c r="AC12" s="62">
        <f t="shared" si="9"/>
        <v>5</v>
      </c>
      <c r="AD12" s="62">
        <f t="shared" si="10"/>
        <v>400</v>
      </c>
      <c r="AE12" s="40" t="str">
        <f>IF(ISERROR(HLOOKUP(AE$2,Calendrier!$B11:$M$14,$AB12,FALSE))=TRUE,"",Calendrier!$A11)</f>
        <v>Eymoutiers</v>
      </c>
      <c r="AF12" s="41" t="str">
        <f>IF(ISERROR(HLOOKUP(AE$2,Calendrier!$B11:$M$14,$AB12,FALSE))=TRUE,"",HLOOKUP(AE$2,Calendrier!$B11:$M$14,$AB12,FALSE))</f>
        <v>Saint Léonard 2</v>
      </c>
      <c r="AG12" s="62"/>
      <c r="AJ12" s="41"/>
    </row>
    <row r="13" spans="1:36" ht="18" customHeight="1" thickBot="1">
      <c r="A13" s="42" t="str">
        <f t="shared" si="11"/>
        <v>Limoges Lafarge 2</v>
      </c>
      <c r="B13" s="61">
        <v>0</v>
      </c>
      <c r="C13" s="61">
        <v>0</v>
      </c>
      <c r="D13" s="43" t="str">
        <f t="shared" si="12"/>
        <v>Pierre Buffière 2</v>
      </c>
      <c r="F13" s="63">
        <f t="shared" si="13"/>
        <v>1</v>
      </c>
      <c r="G13" s="63">
        <f t="shared" si="14"/>
        <v>0</v>
      </c>
      <c r="H13" s="63">
        <f t="shared" si="15"/>
        <v>0</v>
      </c>
      <c r="I13" s="63">
        <f t="shared" si="16"/>
        <v>1</v>
      </c>
      <c r="J13" s="63">
        <f t="shared" si="16"/>
        <v>1</v>
      </c>
      <c r="K13" s="63">
        <f t="shared" si="17"/>
        <v>0</v>
      </c>
      <c r="L13" s="63">
        <f t="shared" si="18"/>
        <v>0</v>
      </c>
      <c r="M13" s="62">
        <f t="shared" si="19"/>
        <v>0</v>
      </c>
      <c r="N13" s="62">
        <f t="shared" si="19"/>
        <v>0</v>
      </c>
      <c r="Q13" s="48">
        <f>Classement!U14</f>
        <v>11</v>
      </c>
      <c r="R13" s="49" t="str">
        <f>Classement!V14</f>
        <v>Saint Léonard 2</v>
      </c>
      <c r="S13" s="50">
        <f>Classement!W14</f>
        <v>42</v>
      </c>
      <c r="T13" s="50">
        <f>Classement!X14</f>
        <v>22</v>
      </c>
      <c r="U13" s="50">
        <f>Classement!Y14</f>
        <v>4</v>
      </c>
      <c r="V13" s="50">
        <f>Classement!Z14</f>
        <v>8</v>
      </c>
      <c r="W13" s="50">
        <f>Classement!AA14</f>
        <v>10</v>
      </c>
      <c r="X13" s="50">
        <f>Classement!AB14</f>
        <v>24</v>
      </c>
      <c r="Y13" s="50">
        <f>Classement!AC14</f>
        <v>35</v>
      </c>
      <c r="Z13" s="51">
        <f>Classement!AD14</f>
        <v>-11</v>
      </c>
      <c r="AB13" s="62">
        <v>3</v>
      </c>
      <c r="AC13" s="62">
        <f t="shared" si="9"/>
        <v>12</v>
      </c>
      <c r="AD13" s="62">
        <f t="shared" si="10"/>
        <v>3</v>
      </c>
      <c r="AE13" s="40">
        <f>IF(ISERROR(HLOOKUP(AE$2,Calendrier!$B12:$M$14,$AB13,FALSE))=TRUE,"",Calendrier!$A12)</f>
      </c>
      <c r="AF13" s="41">
        <f>IF(ISERROR(HLOOKUP(AE$2,Calendrier!$B12:$M$14,$AB13,FALSE))=TRUE,"",HLOOKUP(AE$2,Calendrier!$B12:$M$14,$AB13,FALSE))</f>
      </c>
      <c r="AJ13" s="41"/>
    </row>
    <row r="14" spans="1:36" ht="18" customHeight="1" thickBot="1">
      <c r="A14" s="42" t="str">
        <f t="shared" si="11"/>
        <v>Saint Priest Taurion</v>
      </c>
      <c r="B14" s="61">
        <v>2</v>
      </c>
      <c r="C14" s="61">
        <v>2</v>
      </c>
      <c r="D14" s="43" t="str">
        <f t="shared" si="12"/>
        <v>Nexon</v>
      </c>
      <c r="F14" s="63">
        <f t="shared" si="13"/>
        <v>1</v>
      </c>
      <c r="G14" s="63">
        <f t="shared" si="14"/>
        <v>0</v>
      </c>
      <c r="H14" s="63">
        <f t="shared" si="15"/>
        <v>0</v>
      </c>
      <c r="I14" s="63">
        <f t="shared" si="16"/>
        <v>1</v>
      </c>
      <c r="J14" s="63">
        <f t="shared" si="16"/>
        <v>1</v>
      </c>
      <c r="K14" s="63">
        <f t="shared" si="17"/>
        <v>0</v>
      </c>
      <c r="L14" s="63">
        <f t="shared" si="18"/>
        <v>0</v>
      </c>
      <c r="M14" s="62">
        <f t="shared" si="19"/>
        <v>2</v>
      </c>
      <c r="N14" s="62">
        <f t="shared" si="19"/>
        <v>2</v>
      </c>
      <c r="Q14" s="64">
        <f>Classement!U15</f>
        <v>12</v>
      </c>
      <c r="R14" s="65" t="str">
        <f>Classement!V15</f>
        <v>Saint Hilaire les Places</v>
      </c>
      <c r="S14" s="66">
        <f>Classement!W15</f>
        <v>37</v>
      </c>
      <c r="T14" s="66">
        <f>Classement!X15</f>
        <v>22</v>
      </c>
      <c r="U14" s="66">
        <f>Classement!Y15</f>
        <v>3</v>
      </c>
      <c r="V14" s="66">
        <f>Classement!Z15</f>
        <v>6</v>
      </c>
      <c r="W14" s="66">
        <f>Classement!AA15</f>
        <v>13</v>
      </c>
      <c r="X14" s="66">
        <f>Classement!AB15</f>
        <v>39</v>
      </c>
      <c r="Y14" s="66">
        <f>Classement!AC15</f>
        <v>68</v>
      </c>
      <c r="Z14" s="67">
        <f>Classement!AD15</f>
        <v>-29</v>
      </c>
      <c r="AB14" s="62">
        <v>2</v>
      </c>
      <c r="AC14" s="62">
        <f t="shared" si="9"/>
        <v>6</v>
      </c>
      <c r="AD14" s="62">
        <f t="shared" si="10"/>
        <v>200</v>
      </c>
      <c r="AE14" s="40" t="str">
        <f>IF(ISERROR(HLOOKUP(AE$2,Calendrier!$B13:$M$14,$AB14,FALSE))=TRUE,"",Calendrier!$A13)</f>
        <v>Boisseuil</v>
      </c>
      <c r="AF14" s="41" t="str">
        <f>IF(ISERROR(HLOOKUP(AE$2,Calendrier!$B13:$M$14,$AB14,FALSE))=TRUE,"",HLOOKUP(AE$2,Calendrier!$B13:$M$14,$AB14,FALSE))</f>
        <v>AFP Limoges</v>
      </c>
      <c r="AJ14" s="41"/>
    </row>
    <row r="15" spans="1:36" ht="18" customHeight="1" thickBot="1">
      <c r="A15" s="42" t="str">
        <f t="shared" si="11"/>
        <v>Elan Sportif</v>
      </c>
      <c r="B15" s="61">
        <v>6</v>
      </c>
      <c r="C15" s="61">
        <v>0</v>
      </c>
      <c r="D15" s="43" t="str">
        <f t="shared" si="12"/>
        <v>Oradour sur Vayres</v>
      </c>
      <c r="F15" s="63">
        <f t="shared" si="13"/>
        <v>1</v>
      </c>
      <c r="G15" s="63">
        <f t="shared" si="14"/>
        <v>1</v>
      </c>
      <c r="H15" s="63">
        <f t="shared" si="15"/>
        <v>0</v>
      </c>
      <c r="I15" s="63">
        <f t="shared" si="16"/>
        <v>0</v>
      </c>
      <c r="J15" s="63">
        <f t="shared" si="16"/>
        <v>0</v>
      </c>
      <c r="K15" s="63">
        <f t="shared" si="17"/>
        <v>0</v>
      </c>
      <c r="L15" s="63">
        <f t="shared" si="18"/>
        <v>1</v>
      </c>
      <c r="M15" s="62">
        <f t="shared" si="19"/>
        <v>6</v>
      </c>
      <c r="N15" s="62">
        <f t="shared" si="19"/>
        <v>0</v>
      </c>
      <c r="AJ15" s="41"/>
    </row>
    <row r="16" spans="1:36" ht="18" customHeight="1" thickBot="1">
      <c r="A16" s="42" t="str">
        <f t="shared" si="11"/>
        <v>Saint Léonard 2</v>
      </c>
      <c r="B16" s="61">
        <v>1</v>
      </c>
      <c r="C16" s="61">
        <v>2</v>
      </c>
      <c r="D16" s="43" t="str">
        <f t="shared" si="12"/>
        <v>Eymoutiers</v>
      </c>
      <c r="F16" s="63">
        <f t="shared" si="13"/>
        <v>1</v>
      </c>
      <c r="G16" s="63">
        <f t="shared" si="14"/>
        <v>0</v>
      </c>
      <c r="H16" s="63">
        <f t="shared" si="15"/>
        <v>1</v>
      </c>
      <c r="I16" s="63">
        <f t="shared" si="16"/>
        <v>0</v>
      </c>
      <c r="J16" s="63">
        <f t="shared" si="16"/>
        <v>0</v>
      </c>
      <c r="K16" s="63">
        <f t="shared" si="17"/>
        <v>1</v>
      </c>
      <c r="L16" s="63">
        <f t="shared" si="18"/>
        <v>0</v>
      </c>
      <c r="M16" s="62">
        <f t="shared" si="19"/>
        <v>1</v>
      </c>
      <c r="N16" s="62">
        <f t="shared" si="19"/>
        <v>2</v>
      </c>
      <c r="AJ16" s="41"/>
    </row>
    <row r="17" spans="1:36" ht="18" customHeight="1" thickBot="1">
      <c r="A17" s="42" t="str">
        <f t="shared" si="11"/>
        <v>AFP Limoges</v>
      </c>
      <c r="B17" s="61">
        <v>2</v>
      </c>
      <c r="C17" s="61">
        <v>1</v>
      </c>
      <c r="D17" s="43" t="str">
        <f t="shared" si="12"/>
        <v>Boisseuil</v>
      </c>
      <c r="F17" s="63">
        <f t="shared" si="13"/>
        <v>1</v>
      </c>
      <c r="G17" s="63">
        <f t="shared" si="14"/>
        <v>1</v>
      </c>
      <c r="H17" s="63">
        <f t="shared" si="15"/>
        <v>0</v>
      </c>
      <c r="I17" s="63">
        <f t="shared" si="16"/>
        <v>0</v>
      </c>
      <c r="J17" s="63">
        <f t="shared" si="16"/>
        <v>0</v>
      </c>
      <c r="K17" s="63">
        <f t="shared" si="17"/>
        <v>0</v>
      </c>
      <c r="L17" s="63">
        <f t="shared" si="18"/>
        <v>1</v>
      </c>
      <c r="M17" s="62">
        <f t="shared" si="19"/>
        <v>2</v>
      </c>
      <c r="N17" s="62">
        <f t="shared" si="19"/>
        <v>1</v>
      </c>
      <c r="AJ17" s="41"/>
    </row>
    <row r="18" spans="1:36" ht="18" customHeight="1">
      <c r="A18" s="60"/>
      <c r="B18" s="115" t="str">
        <f>IF(SUM(B12:C17)=0,"",CONCATENATE(SUM(B12:C17)," Buts"))</f>
        <v>21 Buts</v>
      </c>
      <c r="C18" s="115"/>
      <c r="D18" s="60"/>
      <c r="AJ18" s="41"/>
    </row>
    <row r="19" ht="19.5">
      <c r="AJ19" s="41"/>
    </row>
    <row r="20" ht="19.5">
      <c r="AJ20" s="41"/>
    </row>
    <row r="21" ht="19.5">
      <c r="AJ21" s="41"/>
    </row>
    <row r="22" ht="19.5">
      <c r="AJ22" s="41"/>
    </row>
    <row r="23" ht="19.5">
      <c r="AJ23" s="41"/>
    </row>
  </sheetData>
  <sheetProtection password="CB07" sheet="1" objects="1" scenarios="1"/>
  <mergeCells count="4">
    <mergeCell ref="B9:C9"/>
    <mergeCell ref="B18:C18"/>
    <mergeCell ref="A1:D1"/>
    <mergeCell ref="Q1:Z1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2217"/>
  <dimension ref="A1:AJ23"/>
  <sheetViews>
    <sheetView showGridLines="0" workbookViewId="0" topLeftCell="A1">
      <selection activeCell="R18" sqref="R18"/>
    </sheetView>
  </sheetViews>
  <sheetFormatPr defaultColWidth="11.421875" defaultRowHeight="12.75"/>
  <cols>
    <col min="1" max="1" width="28.421875" style="62" customWidth="1"/>
    <col min="2" max="3" width="4.00390625" style="63" customWidth="1"/>
    <col min="4" max="4" width="28.421875" style="62" customWidth="1"/>
    <col min="5" max="15" width="6.28125" style="62" hidden="1" customWidth="1"/>
    <col min="16" max="16" width="2.57421875" style="62" customWidth="1"/>
    <col min="17" max="17" width="4.421875" style="63" customWidth="1"/>
    <col min="18" max="18" width="28.421875" style="62" customWidth="1"/>
    <col min="19" max="26" width="4.8515625" style="62" customWidth="1"/>
    <col min="27" max="30" width="8.140625" style="62" hidden="1" customWidth="1"/>
    <col min="31" max="31" width="8.140625" style="40" hidden="1" customWidth="1"/>
    <col min="32" max="33" width="8.140625" style="41" hidden="1" customWidth="1"/>
    <col min="34" max="34" width="8.140625" style="40" hidden="1" customWidth="1"/>
    <col min="35" max="35" width="0" style="41" hidden="1" customWidth="1"/>
    <col min="36" max="36" width="5.00390625" style="62" hidden="1" customWidth="1"/>
    <col min="37" max="48" width="0" style="62" hidden="1" customWidth="1"/>
    <col min="49" max="16384" width="11.421875" style="62" customWidth="1"/>
  </cols>
  <sheetData>
    <row r="1" spans="1:26" ht="24.75" thickBot="1">
      <c r="A1" s="116" t="str">
        <f>Classement!V1</f>
        <v>Deuxième division poule B</v>
      </c>
      <c r="B1" s="116"/>
      <c r="C1" s="116"/>
      <c r="D1" s="116"/>
      <c r="Q1" s="117" t="s">
        <v>55</v>
      </c>
      <c r="R1" s="117"/>
      <c r="S1" s="117"/>
      <c r="T1" s="117"/>
      <c r="U1" s="117"/>
      <c r="V1" s="117"/>
      <c r="W1" s="117"/>
      <c r="X1" s="117"/>
      <c r="Y1" s="117"/>
      <c r="Z1" s="117"/>
    </row>
    <row r="2" spans="1:32" ht="18" customHeight="1" thickBot="1">
      <c r="A2" s="56" t="s">
        <v>0</v>
      </c>
      <c r="B2" s="57">
        <f>Calendrier!S13</f>
        <v>11</v>
      </c>
      <c r="C2" s="58"/>
      <c r="D2" s="59">
        <f>VLOOKUP(B2,Calendrier!S3:T13,2,FALSE)</f>
        <v>39459</v>
      </c>
      <c r="F2" s="63" t="s">
        <v>1</v>
      </c>
      <c r="G2" s="63" t="s">
        <v>6</v>
      </c>
      <c r="H2" s="63" t="s">
        <v>7</v>
      </c>
      <c r="I2" s="62" t="s">
        <v>8</v>
      </c>
      <c r="J2" s="62" t="s">
        <v>9</v>
      </c>
      <c r="K2" s="62" t="s">
        <v>10</v>
      </c>
      <c r="L2" s="62" t="s">
        <v>11</v>
      </c>
      <c r="M2" s="62" t="s">
        <v>13</v>
      </c>
      <c r="N2" s="62" t="s">
        <v>14</v>
      </c>
      <c r="Q2" s="52"/>
      <c r="R2" s="53" t="str">
        <f>Classement!V3</f>
        <v>Club</v>
      </c>
      <c r="S2" s="54" t="str">
        <f>Classement!W3</f>
        <v>Pts</v>
      </c>
      <c r="T2" s="54" t="str">
        <f>Classement!X3</f>
        <v>J</v>
      </c>
      <c r="U2" s="54" t="str">
        <f>Classement!Y3</f>
        <v>G</v>
      </c>
      <c r="V2" s="54" t="str">
        <f>Classement!Z3</f>
        <v>N</v>
      </c>
      <c r="W2" s="54" t="str">
        <f>Classement!AA3</f>
        <v>P</v>
      </c>
      <c r="X2" s="54" t="str">
        <f>Classement!AB3</f>
        <v>Bp</v>
      </c>
      <c r="Y2" s="54" t="str">
        <f>Classement!AC3</f>
        <v>Bc</v>
      </c>
      <c r="Z2" s="55" t="str">
        <f>Classement!AD3</f>
        <v>diff</v>
      </c>
      <c r="AE2" s="40">
        <f>B2</f>
        <v>11</v>
      </c>
      <c r="AF2" s="41" t="s">
        <v>22</v>
      </c>
    </row>
    <row r="3" spans="1:36" ht="18" customHeight="1" thickBot="1">
      <c r="A3" s="42" t="str">
        <f aca="true" t="shared" si="0" ref="A3:A8">VLOOKUP(AG3,AC$3:AF$22,3,FALSE)</f>
        <v>Saint Priest Taurion</v>
      </c>
      <c r="B3" s="61">
        <v>2</v>
      </c>
      <c r="C3" s="61">
        <v>1</v>
      </c>
      <c r="D3" s="43" t="str">
        <f aca="true" t="shared" si="1" ref="D3:D8">VLOOKUP(AG3,AC$3:AF$22,4,FALSE)</f>
        <v>Boisseuil</v>
      </c>
      <c r="F3" s="63">
        <f aca="true" t="shared" si="2" ref="F3:F8">IF(B3="",0,IF(C3="",0,1))</f>
        <v>1</v>
      </c>
      <c r="G3" s="63">
        <f aca="true" t="shared" si="3" ref="G3:G8">IF($F3=1,IF($B3&gt;$C3,1,0),0)</f>
        <v>1</v>
      </c>
      <c r="H3" s="63">
        <f aca="true" t="shared" si="4" ref="H3:H8">IF($F3=1,IF($C3&gt;$B3,1,0),0)</f>
        <v>0</v>
      </c>
      <c r="I3" s="63">
        <f>IF($F3=1,IF($B3=$C3,1,0),0)</f>
        <v>0</v>
      </c>
      <c r="J3" s="63">
        <f>IF($F3=1,IF($B3=$C3,1,0),0)</f>
        <v>0</v>
      </c>
      <c r="K3" s="63">
        <f aca="true" t="shared" si="5" ref="K3:K8">IF($F3=1,IF($B3&lt;$C3,1,0),0)</f>
        <v>0</v>
      </c>
      <c r="L3" s="63">
        <f aca="true" t="shared" si="6" ref="L3:L8">IF($F3=1,IF($B3&gt;$C3,1,0),0)</f>
        <v>1</v>
      </c>
      <c r="M3" s="62">
        <f aca="true" t="shared" si="7" ref="M3:N8">B3</f>
        <v>2</v>
      </c>
      <c r="N3" s="62">
        <f t="shared" si="7"/>
        <v>1</v>
      </c>
      <c r="Q3" s="48">
        <f>Classement!U4</f>
        <v>1</v>
      </c>
      <c r="R3" s="49" t="str">
        <f>Classement!V4</f>
        <v>Pierre Buffière 2</v>
      </c>
      <c r="S3" s="50">
        <f>Classement!W4</f>
        <v>62</v>
      </c>
      <c r="T3" s="50">
        <f>Classement!X4</f>
        <v>22</v>
      </c>
      <c r="U3" s="50">
        <f>Classement!Y4</f>
        <v>11</v>
      </c>
      <c r="V3" s="50">
        <f>Classement!Z4</f>
        <v>7</v>
      </c>
      <c r="W3" s="50">
        <f>Classement!AA4</f>
        <v>4</v>
      </c>
      <c r="X3" s="50">
        <f>Classement!AB4</f>
        <v>39</v>
      </c>
      <c r="Y3" s="50">
        <f>Classement!AC4</f>
        <v>28</v>
      </c>
      <c r="Z3" s="51">
        <f>Classement!AD4</f>
        <v>11</v>
      </c>
      <c r="AB3" s="62">
        <v>13</v>
      </c>
      <c r="AC3" s="62">
        <f>RANK(AD3,AD$3:AD$22)</f>
        <v>7</v>
      </c>
      <c r="AD3" s="62">
        <f>IF(AE3=AF3,$AB3,$AB3*100)</f>
        <v>13</v>
      </c>
      <c r="AE3" s="40">
        <f>IF(ISERROR(HLOOKUP(AE$2,Calendrier!$B2:$M$14,$AB3,FALSE))=TRUE,"",Calendrier!$A2)</f>
      </c>
      <c r="AF3" s="41">
        <f>IF(ISERROR(HLOOKUP(AE$2,Calendrier!$B2:$M$14,$AB3,FALSE))=TRUE,"",HLOOKUP(AE$2,Calendrier!$B2:$M$14,$AB3,FALSE))</f>
      </c>
      <c r="AG3" s="62">
        <v>1</v>
      </c>
      <c r="AJ3" s="41"/>
    </row>
    <row r="4" spans="1:36" ht="18" customHeight="1" thickBot="1">
      <c r="A4" s="42" t="str">
        <f t="shared" si="0"/>
        <v>Limoges Lafarge 2</v>
      </c>
      <c r="B4" s="61">
        <v>0</v>
      </c>
      <c r="C4" s="61">
        <v>3</v>
      </c>
      <c r="D4" s="43" t="str">
        <f t="shared" si="1"/>
        <v>Eymoutiers</v>
      </c>
      <c r="F4" s="63">
        <f t="shared" si="2"/>
        <v>1</v>
      </c>
      <c r="G4" s="63">
        <f t="shared" si="3"/>
        <v>0</v>
      </c>
      <c r="H4" s="63">
        <f t="shared" si="4"/>
        <v>1</v>
      </c>
      <c r="I4" s="63">
        <f aca="true" t="shared" si="8" ref="I4:J8">IF($F4=1,IF($B4=$C4,1,0),0)</f>
        <v>0</v>
      </c>
      <c r="J4" s="63">
        <f t="shared" si="8"/>
        <v>0</v>
      </c>
      <c r="K4" s="63">
        <f t="shared" si="5"/>
        <v>1</v>
      </c>
      <c r="L4" s="63">
        <f t="shared" si="6"/>
        <v>0</v>
      </c>
      <c r="M4" s="62">
        <f t="shared" si="7"/>
        <v>0</v>
      </c>
      <c r="N4" s="62">
        <f t="shared" si="7"/>
        <v>3</v>
      </c>
      <c r="Q4" s="44">
        <f>Classement!U5</f>
        <v>2</v>
      </c>
      <c r="R4" s="45" t="str">
        <f>Classement!V5</f>
        <v>Boisseuil</v>
      </c>
      <c r="S4" s="46">
        <f>Classement!W5</f>
        <v>60</v>
      </c>
      <c r="T4" s="46">
        <f>Classement!X5</f>
        <v>22</v>
      </c>
      <c r="U4" s="46">
        <f>Classement!Y5</f>
        <v>10</v>
      </c>
      <c r="V4" s="46">
        <f>Classement!Z5</f>
        <v>8</v>
      </c>
      <c r="W4" s="46">
        <f>Classement!AA5</f>
        <v>4</v>
      </c>
      <c r="X4" s="46">
        <f>Classement!AB5</f>
        <v>49</v>
      </c>
      <c r="Y4" s="46">
        <f>Classement!AC5</f>
        <v>29</v>
      </c>
      <c r="Z4" s="47">
        <f>Classement!AD5</f>
        <v>20</v>
      </c>
      <c r="AB4" s="62">
        <v>12</v>
      </c>
      <c r="AC4" s="62">
        <f aca="true" t="shared" si="9" ref="AC4:AC14">RANK(AD4,AD$3:AD$22)</f>
        <v>1</v>
      </c>
      <c r="AD4" s="62">
        <f aca="true" t="shared" si="10" ref="AD4:AD14">IF(AE4=AF4,$AB4,$AB4*100)</f>
        <v>1200</v>
      </c>
      <c r="AE4" s="40" t="str">
        <f>IF(ISERROR(HLOOKUP(AE$2,Calendrier!$B3:$M$14,$AB4,FALSE))=TRUE,"",Calendrier!$A3)</f>
        <v>Saint Priest Taurion</v>
      </c>
      <c r="AF4" s="41" t="str">
        <f>IF(ISERROR(HLOOKUP(AE$2,Calendrier!$B3:$M$14,$AB4,FALSE))=TRUE,"",HLOOKUP(AE$2,Calendrier!$B3:$M$14,$AB4,FALSE))</f>
        <v>Boisseuil</v>
      </c>
      <c r="AG4" s="62">
        <v>2</v>
      </c>
      <c r="AJ4" s="41"/>
    </row>
    <row r="5" spans="1:36" ht="18" customHeight="1" thickBot="1">
      <c r="A5" s="42" t="str">
        <f t="shared" si="0"/>
        <v>Flavignac</v>
      </c>
      <c r="B5" s="61">
        <v>3</v>
      </c>
      <c r="C5" s="61">
        <v>1</v>
      </c>
      <c r="D5" s="43" t="str">
        <f t="shared" si="1"/>
        <v>Pierre Buffière 2</v>
      </c>
      <c r="F5" s="63">
        <f t="shared" si="2"/>
        <v>1</v>
      </c>
      <c r="G5" s="63">
        <f t="shared" si="3"/>
        <v>1</v>
      </c>
      <c r="H5" s="63">
        <f t="shared" si="4"/>
        <v>0</v>
      </c>
      <c r="I5" s="63">
        <f t="shared" si="8"/>
        <v>0</v>
      </c>
      <c r="J5" s="63">
        <f t="shared" si="8"/>
        <v>0</v>
      </c>
      <c r="K5" s="63">
        <f t="shared" si="5"/>
        <v>0</v>
      </c>
      <c r="L5" s="63">
        <f t="shared" si="6"/>
        <v>1</v>
      </c>
      <c r="M5" s="62">
        <f t="shared" si="7"/>
        <v>3</v>
      </c>
      <c r="N5" s="62">
        <f t="shared" si="7"/>
        <v>1</v>
      </c>
      <c r="Q5" s="48">
        <f>Classement!U6</f>
        <v>3</v>
      </c>
      <c r="R5" s="49" t="str">
        <f>Classement!V6</f>
        <v>Saint Priest Taurion</v>
      </c>
      <c r="S5" s="50">
        <f>Classement!W6</f>
        <v>59</v>
      </c>
      <c r="T5" s="50">
        <f>Classement!X6</f>
        <v>22</v>
      </c>
      <c r="U5" s="50">
        <f>Classement!Y6</f>
        <v>11</v>
      </c>
      <c r="V5" s="50">
        <f>Classement!Z6</f>
        <v>4</v>
      </c>
      <c r="W5" s="50">
        <f>Classement!AA6</f>
        <v>7</v>
      </c>
      <c r="X5" s="50">
        <f>Classement!AB6</f>
        <v>51</v>
      </c>
      <c r="Y5" s="50">
        <f>Classement!AC6</f>
        <v>37</v>
      </c>
      <c r="Z5" s="51">
        <f>Classement!AD6</f>
        <v>14</v>
      </c>
      <c r="AB5" s="62">
        <v>11</v>
      </c>
      <c r="AC5" s="62">
        <f t="shared" si="9"/>
        <v>8</v>
      </c>
      <c r="AD5" s="62">
        <f t="shared" si="10"/>
        <v>11</v>
      </c>
      <c r="AE5" s="40">
        <f>IF(ISERROR(HLOOKUP(AE$2,Calendrier!$B4:$M$14,$AB5,FALSE))=TRUE,"",Calendrier!$A4)</f>
      </c>
      <c r="AF5" s="41">
        <f>IF(ISERROR(HLOOKUP(AE$2,Calendrier!$B4:$M$14,$AB5,FALSE))=TRUE,"",HLOOKUP(AE$2,Calendrier!$B4:$M$14,$AB5,FALSE))</f>
      </c>
      <c r="AG5" s="62">
        <v>3</v>
      </c>
      <c r="AJ5" s="41"/>
    </row>
    <row r="6" spans="1:36" ht="18" customHeight="1" thickBot="1">
      <c r="A6" s="42" t="str">
        <f t="shared" si="0"/>
        <v>Saint Léonard 2</v>
      </c>
      <c r="B6" s="61">
        <v>1</v>
      </c>
      <c r="C6" s="61">
        <v>1</v>
      </c>
      <c r="D6" s="43" t="str">
        <f t="shared" si="1"/>
        <v>Oradour sur Vayres</v>
      </c>
      <c r="F6" s="63">
        <f t="shared" si="2"/>
        <v>1</v>
      </c>
      <c r="G6" s="63">
        <f t="shared" si="3"/>
        <v>0</v>
      </c>
      <c r="H6" s="63">
        <f t="shared" si="4"/>
        <v>0</v>
      </c>
      <c r="I6" s="63">
        <f t="shared" si="8"/>
        <v>1</v>
      </c>
      <c r="J6" s="63">
        <f t="shared" si="8"/>
        <v>1</v>
      </c>
      <c r="K6" s="63">
        <f t="shared" si="5"/>
        <v>0</v>
      </c>
      <c r="L6" s="63">
        <f t="shared" si="6"/>
        <v>0</v>
      </c>
      <c r="M6" s="62">
        <f t="shared" si="7"/>
        <v>1</v>
      </c>
      <c r="N6" s="62">
        <f t="shared" si="7"/>
        <v>1</v>
      </c>
      <c r="Q6" s="44">
        <f>Classement!U7</f>
        <v>4</v>
      </c>
      <c r="R6" s="45" t="str">
        <f>Classement!V7</f>
        <v>Eymoutiers</v>
      </c>
      <c r="S6" s="46">
        <f>Classement!W7</f>
        <v>59</v>
      </c>
      <c r="T6" s="46">
        <f>Classement!X7</f>
        <v>22</v>
      </c>
      <c r="U6" s="46">
        <f>Classement!Y7</f>
        <v>11</v>
      </c>
      <c r="V6" s="46">
        <f>Classement!Z7</f>
        <v>4</v>
      </c>
      <c r="W6" s="46">
        <f>Classement!AA7</f>
        <v>7</v>
      </c>
      <c r="X6" s="46">
        <f>Classement!AB7</f>
        <v>37</v>
      </c>
      <c r="Y6" s="46">
        <f>Classement!AC7</f>
        <v>33</v>
      </c>
      <c r="Z6" s="47">
        <f>Classement!AD7</f>
        <v>4</v>
      </c>
      <c r="AB6" s="62">
        <v>10</v>
      </c>
      <c r="AC6" s="62">
        <f t="shared" si="9"/>
        <v>2</v>
      </c>
      <c r="AD6" s="62">
        <f t="shared" si="10"/>
        <v>1000</v>
      </c>
      <c r="AE6" s="40" t="str">
        <f>IF(ISERROR(HLOOKUP(AE$2,Calendrier!$B5:$M$14,$AB6,FALSE))=TRUE,"",Calendrier!$A5)</f>
        <v>Limoges Lafarge 2</v>
      </c>
      <c r="AF6" s="41" t="str">
        <f>IF(ISERROR(HLOOKUP(AE$2,Calendrier!$B5:$M$14,$AB6,FALSE))=TRUE,"",HLOOKUP(AE$2,Calendrier!$B5:$M$14,$AB6,FALSE))</f>
        <v>Eymoutiers</v>
      </c>
      <c r="AG6" s="62">
        <v>4</v>
      </c>
      <c r="AJ6" s="41"/>
    </row>
    <row r="7" spans="1:36" ht="18" customHeight="1" thickBot="1">
      <c r="A7" s="42" t="str">
        <f t="shared" si="0"/>
        <v>AFP Limoges</v>
      </c>
      <c r="B7" s="61">
        <v>6</v>
      </c>
      <c r="C7" s="61">
        <v>1</v>
      </c>
      <c r="D7" s="43" t="str">
        <f t="shared" si="1"/>
        <v>Saint Hilaire les Places</v>
      </c>
      <c r="F7" s="63">
        <f t="shared" si="2"/>
        <v>1</v>
      </c>
      <c r="G7" s="63">
        <f t="shared" si="3"/>
        <v>1</v>
      </c>
      <c r="H7" s="63">
        <f t="shared" si="4"/>
        <v>0</v>
      </c>
      <c r="I7" s="63">
        <f t="shared" si="8"/>
        <v>0</v>
      </c>
      <c r="J7" s="63">
        <f t="shared" si="8"/>
        <v>0</v>
      </c>
      <c r="K7" s="63">
        <f t="shared" si="5"/>
        <v>0</v>
      </c>
      <c r="L7" s="63">
        <f t="shared" si="6"/>
        <v>1</v>
      </c>
      <c r="M7" s="62">
        <f t="shared" si="7"/>
        <v>6</v>
      </c>
      <c r="N7" s="62">
        <f t="shared" si="7"/>
        <v>1</v>
      </c>
      <c r="Q7" s="48">
        <f>Classement!U8</f>
        <v>5</v>
      </c>
      <c r="R7" s="49" t="str">
        <f>Classement!V8</f>
        <v>Flavignac</v>
      </c>
      <c r="S7" s="50">
        <f>Classement!W8</f>
        <v>54</v>
      </c>
      <c r="T7" s="50">
        <f>Classement!X8</f>
        <v>22</v>
      </c>
      <c r="U7" s="50">
        <f>Classement!Y8</f>
        <v>8</v>
      </c>
      <c r="V7" s="50">
        <f>Classement!Z8</f>
        <v>8</v>
      </c>
      <c r="W7" s="50">
        <f>Classement!AA8</f>
        <v>6</v>
      </c>
      <c r="X7" s="50">
        <f>Classement!AB8</f>
        <v>47</v>
      </c>
      <c r="Y7" s="50">
        <f>Classement!AC8</f>
        <v>40</v>
      </c>
      <c r="Z7" s="51">
        <f>Classement!AD8</f>
        <v>7</v>
      </c>
      <c r="AB7" s="62">
        <v>9</v>
      </c>
      <c r="AC7" s="62">
        <f t="shared" si="9"/>
        <v>9</v>
      </c>
      <c r="AD7" s="62">
        <f t="shared" si="10"/>
        <v>9</v>
      </c>
      <c r="AE7" s="40">
        <f>IF(ISERROR(HLOOKUP(AE$2,Calendrier!$B6:$M$14,$AB7,FALSE))=TRUE,"",Calendrier!$A6)</f>
      </c>
      <c r="AF7" s="41">
        <f>IF(ISERROR(HLOOKUP(AE$2,Calendrier!$B6:$M$14,$AB7,FALSE))=TRUE,"",HLOOKUP(AE$2,Calendrier!$B6:$M$14,$AB7,FALSE))</f>
      </c>
      <c r="AG7" s="62">
        <v>5</v>
      </c>
      <c r="AJ7" s="41"/>
    </row>
    <row r="8" spans="1:36" ht="18" customHeight="1" thickBot="1">
      <c r="A8" s="42" t="str">
        <f t="shared" si="0"/>
        <v>Elan Sportif</v>
      </c>
      <c r="B8" s="61">
        <v>1</v>
      </c>
      <c r="C8" s="61">
        <v>3</v>
      </c>
      <c r="D8" s="43" t="str">
        <f t="shared" si="1"/>
        <v>Nexon</v>
      </c>
      <c r="F8" s="63">
        <f t="shared" si="2"/>
        <v>1</v>
      </c>
      <c r="G8" s="63">
        <f t="shared" si="3"/>
        <v>0</v>
      </c>
      <c r="H8" s="63">
        <f t="shared" si="4"/>
        <v>1</v>
      </c>
      <c r="I8" s="63">
        <f t="shared" si="8"/>
        <v>0</v>
      </c>
      <c r="J8" s="63">
        <f t="shared" si="8"/>
        <v>0</v>
      </c>
      <c r="K8" s="63">
        <f t="shared" si="5"/>
        <v>1</v>
      </c>
      <c r="L8" s="63">
        <f t="shared" si="6"/>
        <v>0</v>
      </c>
      <c r="M8" s="62">
        <f t="shared" si="7"/>
        <v>1</v>
      </c>
      <c r="N8" s="62">
        <f t="shared" si="7"/>
        <v>3</v>
      </c>
      <c r="Q8" s="44">
        <f>Classement!U9</f>
        <v>6</v>
      </c>
      <c r="R8" s="45" t="str">
        <f>Classement!V9</f>
        <v>Nexon</v>
      </c>
      <c r="S8" s="46">
        <f>Classement!W9</f>
        <v>54</v>
      </c>
      <c r="T8" s="46">
        <f>Classement!X9</f>
        <v>22</v>
      </c>
      <c r="U8" s="46">
        <f>Classement!Y9</f>
        <v>9</v>
      </c>
      <c r="V8" s="46">
        <f>Classement!Z9</f>
        <v>5</v>
      </c>
      <c r="W8" s="46">
        <f>Classement!AA9</f>
        <v>8</v>
      </c>
      <c r="X8" s="46">
        <f>Classement!AB9</f>
        <v>32</v>
      </c>
      <c r="Y8" s="46">
        <f>Classement!AC9</f>
        <v>31</v>
      </c>
      <c r="Z8" s="47">
        <f>Classement!AD9</f>
        <v>1</v>
      </c>
      <c r="AB8" s="62">
        <v>8</v>
      </c>
      <c r="AC8" s="62">
        <f t="shared" si="9"/>
        <v>3</v>
      </c>
      <c r="AD8" s="62">
        <f t="shared" si="10"/>
        <v>800</v>
      </c>
      <c r="AE8" s="40" t="str">
        <f>IF(ISERROR(HLOOKUP(AE$2,Calendrier!$B7:$M$14,$AB8,FALSE))=TRUE,"",Calendrier!$A7)</f>
        <v>Flavignac</v>
      </c>
      <c r="AF8" s="41" t="str">
        <f>IF(ISERROR(HLOOKUP(AE$2,Calendrier!$B7:$M$14,$AB8,FALSE))=TRUE,"",HLOOKUP(AE$2,Calendrier!$B7:$M$14,$AB8,FALSE))</f>
        <v>Pierre Buffière 2</v>
      </c>
      <c r="AG8" s="62">
        <v>6</v>
      </c>
      <c r="AJ8" s="41"/>
    </row>
    <row r="9" spans="1:36" ht="18" customHeight="1">
      <c r="A9" s="39"/>
      <c r="B9" s="114" t="str">
        <f>IF(SUM(B3:C8)=0,"",CONCATENATE(SUM(B3:C8)," Buts"))</f>
        <v>23 Buts</v>
      </c>
      <c r="C9" s="114"/>
      <c r="D9" s="39"/>
      <c r="Q9" s="48">
        <f>Classement!U10</f>
        <v>7</v>
      </c>
      <c r="R9" s="49" t="str">
        <f>Classement!V10</f>
        <v>Oradour sur Vayres</v>
      </c>
      <c r="S9" s="50">
        <f>Classement!W10</f>
        <v>53</v>
      </c>
      <c r="T9" s="50">
        <f>Classement!X10</f>
        <v>22</v>
      </c>
      <c r="U9" s="50">
        <f>Classement!Y10</f>
        <v>8</v>
      </c>
      <c r="V9" s="50">
        <f>Classement!Z10</f>
        <v>7</v>
      </c>
      <c r="W9" s="50">
        <f>Classement!AA10</f>
        <v>7</v>
      </c>
      <c r="X9" s="50">
        <f>Classement!AB10</f>
        <v>39</v>
      </c>
      <c r="Y9" s="50">
        <f>Classement!AC10</f>
        <v>43</v>
      </c>
      <c r="Z9" s="51">
        <f>Classement!AD10</f>
        <v>-4</v>
      </c>
      <c r="AB9" s="62">
        <v>7</v>
      </c>
      <c r="AC9" s="62">
        <f t="shared" si="9"/>
        <v>10</v>
      </c>
      <c r="AD9" s="62">
        <f t="shared" si="10"/>
        <v>7</v>
      </c>
      <c r="AE9" s="40">
        <f>IF(ISERROR(HLOOKUP(AE$2,Calendrier!$B8:$M$14,$AB9,FALSE))=TRUE,"",Calendrier!$A8)</f>
      </c>
      <c r="AF9" s="41">
        <f>IF(ISERROR(HLOOKUP(AE$2,Calendrier!$B8:$M$14,$AB9,FALSE))=TRUE,"",HLOOKUP(AE$2,Calendrier!$B8:$M$14,$AB9,FALSE))</f>
      </c>
      <c r="AG9" s="62"/>
      <c r="AJ9" s="41"/>
    </row>
    <row r="10" spans="17:36" ht="18" customHeight="1">
      <c r="Q10" s="44">
        <f>Classement!U11</f>
        <v>8</v>
      </c>
      <c r="R10" s="45" t="str">
        <f>Classement!V11</f>
        <v>AFP Limoges</v>
      </c>
      <c r="S10" s="46">
        <f>Classement!W11</f>
        <v>51</v>
      </c>
      <c r="T10" s="46">
        <f>Classement!X11</f>
        <v>22</v>
      </c>
      <c r="U10" s="46">
        <f>Classement!Y11</f>
        <v>8</v>
      </c>
      <c r="V10" s="46">
        <f>Classement!Z11</f>
        <v>5</v>
      </c>
      <c r="W10" s="46">
        <f>Classement!AA11</f>
        <v>9</v>
      </c>
      <c r="X10" s="46">
        <f>Classement!AB11</f>
        <v>54</v>
      </c>
      <c r="Y10" s="46">
        <f>Classement!AC11</f>
        <v>44</v>
      </c>
      <c r="Z10" s="47">
        <f>Classement!AD11</f>
        <v>10</v>
      </c>
      <c r="AB10" s="62">
        <v>6</v>
      </c>
      <c r="AC10" s="62">
        <f t="shared" si="9"/>
        <v>4</v>
      </c>
      <c r="AD10" s="62">
        <f t="shared" si="10"/>
        <v>600</v>
      </c>
      <c r="AE10" s="40" t="str">
        <f>IF(ISERROR(HLOOKUP(AE$2,Calendrier!$B9:$M$14,$AB10,FALSE))=TRUE,"",Calendrier!$A9)</f>
        <v>Saint Léonard 2</v>
      </c>
      <c r="AF10" s="41" t="str">
        <f>IF(ISERROR(HLOOKUP(AE$2,Calendrier!$B9:$M$14,$AB10,FALSE))=TRUE,"",HLOOKUP(AE$2,Calendrier!$B9:$M$14,$AB10,FALSE))</f>
        <v>Oradour sur Vayres</v>
      </c>
      <c r="AG10" s="62"/>
      <c r="AJ10" s="41"/>
    </row>
    <row r="11" spans="1:36" ht="18" customHeight="1" thickBot="1">
      <c r="A11" s="56" t="s">
        <v>0</v>
      </c>
      <c r="B11" s="57">
        <f>B2+11</f>
        <v>22</v>
      </c>
      <c r="C11" s="58"/>
      <c r="D11" s="59">
        <f>VLOOKUP(B11,Calendrier!W3:X13,2,FALSE)</f>
        <v>39588</v>
      </c>
      <c r="F11" s="63" t="s">
        <v>1</v>
      </c>
      <c r="G11" s="63" t="s">
        <v>6</v>
      </c>
      <c r="H11" s="63" t="s">
        <v>7</v>
      </c>
      <c r="I11" s="62" t="s">
        <v>8</v>
      </c>
      <c r="J11" s="62" t="s">
        <v>9</v>
      </c>
      <c r="K11" s="62" t="s">
        <v>10</v>
      </c>
      <c r="L11" s="62" t="s">
        <v>11</v>
      </c>
      <c r="M11" s="62" t="s">
        <v>13</v>
      </c>
      <c r="N11" s="62" t="s">
        <v>14</v>
      </c>
      <c r="Q11" s="48">
        <f>Classement!U12</f>
        <v>9</v>
      </c>
      <c r="R11" s="49" t="str">
        <f>Classement!V12</f>
        <v>Elan Sportif</v>
      </c>
      <c r="S11" s="50">
        <f>Classement!W12</f>
        <v>49</v>
      </c>
      <c r="T11" s="50">
        <f>Classement!X12</f>
        <v>22</v>
      </c>
      <c r="U11" s="50">
        <f>Classement!Y12</f>
        <v>7</v>
      </c>
      <c r="V11" s="50">
        <f>Classement!Z12</f>
        <v>6</v>
      </c>
      <c r="W11" s="50">
        <f>Classement!AA12</f>
        <v>9</v>
      </c>
      <c r="X11" s="50">
        <f>Classement!AB12</f>
        <v>43</v>
      </c>
      <c r="Y11" s="50">
        <f>Classement!AC12</f>
        <v>41</v>
      </c>
      <c r="Z11" s="51">
        <f>Classement!AD12</f>
        <v>2</v>
      </c>
      <c r="AB11" s="62">
        <v>5</v>
      </c>
      <c r="AC11" s="62">
        <f t="shared" si="9"/>
        <v>5</v>
      </c>
      <c r="AD11" s="62">
        <f t="shared" si="10"/>
        <v>500</v>
      </c>
      <c r="AE11" s="40" t="str">
        <f>IF(ISERROR(HLOOKUP(AE$2,Calendrier!$B10:$M$14,$AB11,FALSE))=TRUE,"",Calendrier!$A10)</f>
        <v>AFP Limoges</v>
      </c>
      <c r="AF11" s="41" t="str">
        <f>IF(ISERROR(HLOOKUP(AE$2,Calendrier!$B10:$M$14,$AB11,FALSE))=TRUE,"",HLOOKUP(AE$2,Calendrier!$B10:$M$14,$AB11,FALSE))</f>
        <v>Saint Hilaire les Places</v>
      </c>
      <c r="AG11" s="62"/>
      <c r="AJ11" s="41"/>
    </row>
    <row r="12" spans="1:36" ht="18" customHeight="1" thickBot="1">
      <c r="A12" s="42" t="str">
        <f aca="true" t="shared" si="11" ref="A12:A17">D3</f>
        <v>Boisseuil</v>
      </c>
      <c r="B12" s="61">
        <v>4</v>
      </c>
      <c r="C12" s="61">
        <v>1</v>
      </c>
      <c r="D12" s="43" t="str">
        <f aca="true" t="shared" si="12" ref="D12:D17">A3</f>
        <v>Saint Priest Taurion</v>
      </c>
      <c r="F12" s="63">
        <f aca="true" t="shared" si="13" ref="F12:F17">IF(B12="",0,IF(C12="",0,1))</f>
        <v>1</v>
      </c>
      <c r="G12" s="63">
        <f aca="true" t="shared" si="14" ref="G12:G17">IF($F12=1,IF($B12&gt;$C12,1,0),0)</f>
        <v>1</v>
      </c>
      <c r="H12" s="63">
        <f aca="true" t="shared" si="15" ref="H12:H17">IF($F12=1,IF($C12&gt;$B12,1,0),0)</f>
        <v>0</v>
      </c>
      <c r="I12" s="63">
        <f aca="true" t="shared" si="16" ref="I12:J17">IF($F12=1,IF($B12=$C12,1,0),0)</f>
        <v>0</v>
      </c>
      <c r="J12" s="63">
        <f t="shared" si="16"/>
        <v>0</v>
      </c>
      <c r="K12" s="63">
        <f aca="true" t="shared" si="17" ref="K12:K17">IF($F12=1,IF($B12&lt;$C12,1,0),0)</f>
        <v>0</v>
      </c>
      <c r="L12" s="63">
        <f aca="true" t="shared" si="18" ref="L12:L17">IF($F12=1,IF($B12&gt;$C12,1,0),0)</f>
        <v>1</v>
      </c>
      <c r="M12" s="62">
        <f aca="true" t="shared" si="19" ref="M12:N17">B12</f>
        <v>4</v>
      </c>
      <c r="N12" s="62">
        <f t="shared" si="19"/>
        <v>1</v>
      </c>
      <c r="Q12" s="44">
        <f>Classement!U13</f>
        <v>10</v>
      </c>
      <c r="R12" s="45" t="str">
        <f>Classement!V13</f>
        <v>Limoges Lafarge 2</v>
      </c>
      <c r="S12" s="46">
        <f>Classement!W13</f>
        <v>44</v>
      </c>
      <c r="T12" s="46">
        <f>Classement!X13</f>
        <v>22</v>
      </c>
      <c r="U12" s="46">
        <f>Classement!Y13</f>
        <v>6</v>
      </c>
      <c r="V12" s="46">
        <f>Classement!Z13</f>
        <v>4</v>
      </c>
      <c r="W12" s="46">
        <f>Classement!AA13</f>
        <v>12</v>
      </c>
      <c r="X12" s="46">
        <f>Classement!AB13</f>
        <v>28</v>
      </c>
      <c r="Y12" s="46">
        <f>Classement!AC13</f>
        <v>53</v>
      </c>
      <c r="Z12" s="47">
        <f>Classement!AD13</f>
        <v>-25</v>
      </c>
      <c r="AB12" s="62">
        <v>4</v>
      </c>
      <c r="AC12" s="62">
        <f t="shared" si="9"/>
        <v>11</v>
      </c>
      <c r="AD12" s="62">
        <f t="shared" si="10"/>
        <v>4</v>
      </c>
      <c r="AE12" s="40">
        <f>IF(ISERROR(HLOOKUP(AE$2,Calendrier!$B11:$M$14,$AB12,FALSE))=TRUE,"",Calendrier!$A11)</f>
      </c>
      <c r="AF12" s="41">
        <f>IF(ISERROR(HLOOKUP(AE$2,Calendrier!$B11:$M$14,$AB12,FALSE))=TRUE,"",HLOOKUP(AE$2,Calendrier!$B11:$M$14,$AB12,FALSE))</f>
      </c>
      <c r="AG12" s="62"/>
      <c r="AJ12" s="41"/>
    </row>
    <row r="13" spans="1:36" ht="18" customHeight="1" thickBot="1">
      <c r="A13" s="42" t="str">
        <f t="shared" si="11"/>
        <v>Eymoutiers</v>
      </c>
      <c r="B13" s="61">
        <v>2</v>
      </c>
      <c r="C13" s="61">
        <v>0</v>
      </c>
      <c r="D13" s="43" t="str">
        <f t="shared" si="12"/>
        <v>Limoges Lafarge 2</v>
      </c>
      <c r="F13" s="63">
        <f t="shared" si="13"/>
        <v>1</v>
      </c>
      <c r="G13" s="63">
        <f t="shared" si="14"/>
        <v>1</v>
      </c>
      <c r="H13" s="63">
        <f t="shared" si="15"/>
        <v>0</v>
      </c>
      <c r="I13" s="63">
        <f t="shared" si="16"/>
        <v>0</v>
      </c>
      <c r="J13" s="63">
        <f t="shared" si="16"/>
        <v>0</v>
      </c>
      <c r="K13" s="63">
        <f t="shared" si="17"/>
        <v>0</v>
      </c>
      <c r="L13" s="63">
        <f t="shared" si="18"/>
        <v>1</v>
      </c>
      <c r="M13" s="62">
        <f t="shared" si="19"/>
        <v>2</v>
      </c>
      <c r="N13" s="62">
        <f t="shared" si="19"/>
        <v>0</v>
      </c>
      <c r="Q13" s="48">
        <f>Classement!U14</f>
        <v>11</v>
      </c>
      <c r="R13" s="49" t="str">
        <f>Classement!V14</f>
        <v>Saint Léonard 2</v>
      </c>
      <c r="S13" s="50">
        <f>Classement!W14</f>
        <v>42</v>
      </c>
      <c r="T13" s="50">
        <f>Classement!X14</f>
        <v>22</v>
      </c>
      <c r="U13" s="50">
        <f>Classement!Y14</f>
        <v>4</v>
      </c>
      <c r="V13" s="50">
        <f>Classement!Z14</f>
        <v>8</v>
      </c>
      <c r="W13" s="50">
        <f>Classement!AA14</f>
        <v>10</v>
      </c>
      <c r="X13" s="50">
        <f>Classement!AB14</f>
        <v>24</v>
      </c>
      <c r="Y13" s="50">
        <f>Classement!AC14</f>
        <v>35</v>
      </c>
      <c r="Z13" s="51">
        <f>Classement!AD14</f>
        <v>-11</v>
      </c>
      <c r="AB13" s="62">
        <v>3</v>
      </c>
      <c r="AC13" s="62">
        <f t="shared" si="9"/>
        <v>6</v>
      </c>
      <c r="AD13" s="62">
        <f t="shared" si="10"/>
        <v>300</v>
      </c>
      <c r="AE13" s="40" t="str">
        <f>IF(ISERROR(HLOOKUP(AE$2,Calendrier!$B12:$M$14,$AB13,FALSE))=TRUE,"",Calendrier!$A12)</f>
        <v>Elan Sportif</v>
      </c>
      <c r="AF13" s="41" t="str">
        <f>IF(ISERROR(HLOOKUP(AE$2,Calendrier!$B12:$M$14,$AB13,FALSE))=TRUE,"",HLOOKUP(AE$2,Calendrier!$B12:$M$14,$AB13,FALSE))</f>
        <v>Nexon</v>
      </c>
      <c r="AJ13" s="41"/>
    </row>
    <row r="14" spans="1:36" ht="18" customHeight="1" thickBot="1">
      <c r="A14" s="42" t="str">
        <f t="shared" si="11"/>
        <v>Pierre Buffière 2</v>
      </c>
      <c r="B14" s="61">
        <v>2</v>
      </c>
      <c r="C14" s="61">
        <v>1</v>
      </c>
      <c r="D14" s="43" t="str">
        <f t="shared" si="12"/>
        <v>Flavignac</v>
      </c>
      <c r="F14" s="63">
        <f t="shared" si="13"/>
        <v>1</v>
      </c>
      <c r="G14" s="63">
        <f t="shared" si="14"/>
        <v>1</v>
      </c>
      <c r="H14" s="63">
        <f t="shared" si="15"/>
        <v>0</v>
      </c>
      <c r="I14" s="63">
        <f t="shared" si="16"/>
        <v>0</v>
      </c>
      <c r="J14" s="63">
        <f t="shared" si="16"/>
        <v>0</v>
      </c>
      <c r="K14" s="63">
        <f t="shared" si="17"/>
        <v>0</v>
      </c>
      <c r="L14" s="63">
        <f t="shared" si="18"/>
        <v>1</v>
      </c>
      <c r="M14" s="62">
        <f t="shared" si="19"/>
        <v>2</v>
      </c>
      <c r="N14" s="62">
        <f t="shared" si="19"/>
        <v>1</v>
      </c>
      <c r="Q14" s="64">
        <f>Classement!U15</f>
        <v>12</v>
      </c>
      <c r="R14" s="65" t="str">
        <f>Classement!V15</f>
        <v>Saint Hilaire les Places</v>
      </c>
      <c r="S14" s="66">
        <f>Classement!W15</f>
        <v>37</v>
      </c>
      <c r="T14" s="66">
        <f>Classement!X15</f>
        <v>22</v>
      </c>
      <c r="U14" s="66">
        <f>Classement!Y15</f>
        <v>3</v>
      </c>
      <c r="V14" s="66">
        <f>Classement!Z15</f>
        <v>6</v>
      </c>
      <c r="W14" s="66">
        <f>Classement!AA15</f>
        <v>13</v>
      </c>
      <c r="X14" s="66">
        <f>Classement!AB15</f>
        <v>39</v>
      </c>
      <c r="Y14" s="66">
        <f>Classement!AC15</f>
        <v>68</v>
      </c>
      <c r="Z14" s="67">
        <f>Classement!AD15</f>
        <v>-29</v>
      </c>
      <c r="AB14" s="62">
        <v>2</v>
      </c>
      <c r="AC14" s="62">
        <f t="shared" si="9"/>
        <v>12</v>
      </c>
      <c r="AD14" s="62">
        <f t="shared" si="10"/>
        <v>2</v>
      </c>
      <c r="AE14" s="40">
        <f>IF(ISERROR(HLOOKUP(AE$2,Calendrier!$B13:$M$14,$AB14,FALSE))=TRUE,"",Calendrier!$A13)</f>
      </c>
      <c r="AF14" s="41">
        <f>IF(ISERROR(HLOOKUP(AE$2,Calendrier!$B13:$M$14,$AB14,FALSE))=TRUE,"",HLOOKUP(AE$2,Calendrier!$B13:$M$14,$AB14,FALSE))</f>
      </c>
      <c r="AJ14" s="41"/>
    </row>
    <row r="15" spans="1:36" ht="18" customHeight="1" thickBot="1">
      <c r="A15" s="42" t="str">
        <f t="shared" si="11"/>
        <v>Oradour sur Vayres</v>
      </c>
      <c r="B15" s="61">
        <v>4</v>
      </c>
      <c r="C15" s="61">
        <v>2</v>
      </c>
      <c r="D15" s="43" t="str">
        <f t="shared" si="12"/>
        <v>Saint Léonard 2</v>
      </c>
      <c r="F15" s="63">
        <f t="shared" si="13"/>
        <v>1</v>
      </c>
      <c r="G15" s="63">
        <f t="shared" si="14"/>
        <v>1</v>
      </c>
      <c r="H15" s="63">
        <f t="shared" si="15"/>
        <v>0</v>
      </c>
      <c r="I15" s="63">
        <f t="shared" si="16"/>
        <v>0</v>
      </c>
      <c r="J15" s="63">
        <f t="shared" si="16"/>
        <v>0</v>
      </c>
      <c r="K15" s="63">
        <f t="shared" si="17"/>
        <v>0</v>
      </c>
      <c r="L15" s="63">
        <f t="shared" si="18"/>
        <v>1</v>
      </c>
      <c r="M15" s="62">
        <f t="shared" si="19"/>
        <v>4</v>
      </c>
      <c r="N15" s="62">
        <f t="shared" si="19"/>
        <v>2</v>
      </c>
      <c r="AJ15" s="41"/>
    </row>
    <row r="16" spans="1:36" ht="18" customHeight="1" thickBot="1">
      <c r="A16" s="42" t="str">
        <f t="shared" si="11"/>
        <v>Saint Hilaire les Places</v>
      </c>
      <c r="B16" s="61">
        <v>3</v>
      </c>
      <c r="C16" s="61">
        <v>5</v>
      </c>
      <c r="D16" s="43" t="str">
        <f t="shared" si="12"/>
        <v>AFP Limoges</v>
      </c>
      <c r="F16" s="63">
        <f t="shared" si="13"/>
        <v>1</v>
      </c>
      <c r="G16" s="63">
        <f t="shared" si="14"/>
        <v>0</v>
      </c>
      <c r="H16" s="63">
        <f t="shared" si="15"/>
        <v>1</v>
      </c>
      <c r="I16" s="63">
        <f t="shared" si="16"/>
        <v>0</v>
      </c>
      <c r="J16" s="63">
        <f t="shared" si="16"/>
        <v>0</v>
      </c>
      <c r="K16" s="63">
        <f t="shared" si="17"/>
        <v>1</v>
      </c>
      <c r="L16" s="63">
        <f t="shared" si="18"/>
        <v>0</v>
      </c>
      <c r="M16" s="62">
        <f t="shared" si="19"/>
        <v>3</v>
      </c>
      <c r="N16" s="62">
        <f t="shared" si="19"/>
        <v>5</v>
      </c>
      <c r="AJ16" s="41"/>
    </row>
    <row r="17" spans="1:36" ht="18" customHeight="1" thickBot="1">
      <c r="A17" s="42" t="str">
        <f t="shared" si="11"/>
        <v>Nexon</v>
      </c>
      <c r="B17" s="61">
        <v>2</v>
      </c>
      <c r="C17" s="61">
        <v>3</v>
      </c>
      <c r="D17" s="43" t="str">
        <f t="shared" si="12"/>
        <v>Elan Sportif</v>
      </c>
      <c r="F17" s="63">
        <f t="shared" si="13"/>
        <v>1</v>
      </c>
      <c r="G17" s="63">
        <f t="shared" si="14"/>
        <v>0</v>
      </c>
      <c r="H17" s="63">
        <f t="shared" si="15"/>
        <v>1</v>
      </c>
      <c r="I17" s="63">
        <f t="shared" si="16"/>
        <v>0</v>
      </c>
      <c r="J17" s="63">
        <f t="shared" si="16"/>
        <v>0</v>
      </c>
      <c r="K17" s="63">
        <f t="shared" si="17"/>
        <v>1</v>
      </c>
      <c r="L17" s="63">
        <f t="shared" si="18"/>
        <v>0</v>
      </c>
      <c r="M17" s="62">
        <f t="shared" si="19"/>
        <v>2</v>
      </c>
      <c r="N17" s="62">
        <f t="shared" si="19"/>
        <v>3</v>
      </c>
      <c r="AJ17" s="41"/>
    </row>
    <row r="18" spans="1:36" ht="18" customHeight="1">
      <c r="A18" s="60"/>
      <c r="B18" s="115" t="str">
        <f>IF(SUM(B12:C17)=0,"",CONCATENATE(SUM(B12:C17)," Buts"))</f>
        <v>29 Buts</v>
      </c>
      <c r="C18" s="115"/>
      <c r="D18" s="60"/>
      <c r="AJ18" s="41"/>
    </row>
    <row r="19" ht="19.5">
      <c r="AJ19" s="41"/>
    </row>
    <row r="20" ht="19.5">
      <c r="AJ20" s="41"/>
    </row>
    <row r="21" ht="19.5">
      <c r="AJ21" s="41"/>
    </row>
    <row r="22" ht="19.5">
      <c r="AJ22" s="41"/>
    </row>
    <row r="23" ht="19.5">
      <c r="AJ23" s="41"/>
    </row>
  </sheetData>
  <sheetProtection password="CB07" sheet="1" objects="1" scenarios="1"/>
  <mergeCells count="4">
    <mergeCell ref="B9:C9"/>
    <mergeCell ref="B18:C18"/>
    <mergeCell ref="A1:D1"/>
    <mergeCell ref="Q1:Z1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3"/>
  <dimension ref="A1:O179"/>
  <sheetViews>
    <sheetView showGridLines="0" tabSelected="1" workbookViewId="0" topLeftCell="A155">
      <selection activeCell="A172" sqref="A172:D178"/>
    </sheetView>
  </sheetViews>
  <sheetFormatPr defaultColWidth="11.421875" defaultRowHeight="12.75"/>
  <cols>
    <col min="1" max="1" width="28.421875" style="87" customWidth="1"/>
    <col min="2" max="3" width="4.00390625" style="88" customWidth="1"/>
    <col min="4" max="4" width="28.421875" style="87" customWidth="1"/>
    <col min="5" max="5" width="9.140625" style="87" customWidth="1"/>
    <col min="6" max="6" width="4.421875" style="86" customWidth="1"/>
    <col min="7" max="7" width="28.57421875" style="88" customWidth="1"/>
    <col min="8" max="15" width="4.8515625" style="88" customWidth="1"/>
    <col min="16" max="16384" width="11.421875" style="87" customWidth="1"/>
  </cols>
  <sheetData>
    <row r="1" spans="1:9" ht="47.25" customHeight="1">
      <c r="A1" s="119" t="str">
        <f>Classement!V1</f>
        <v>Deuxième division poule B</v>
      </c>
      <c r="B1" s="119"/>
      <c r="C1" s="119"/>
      <c r="D1" s="119"/>
      <c r="E1" s="119"/>
      <c r="F1" s="119"/>
      <c r="G1" s="119"/>
      <c r="H1" s="119"/>
      <c r="I1" s="119"/>
    </row>
    <row r="2" spans="1:15" ht="20.25">
      <c r="A2" s="118" t="s">
        <v>56</v>
      </c>
      <c r="B2" s="118"/>
      <c r="C2" s="118"/>
      <c r="D2" s="118"/>
      <c r="E2" s="89"/>
      <c r="F2" s="96"/>
      <c r="G2" s="84" t="str">
        <f>Classement!V3</f>
        <v>Club</v>
      </c>
      <c r="H2" s="97" t="str">
        <f>Classement!W3</f>
        <v>Pts</v>
      </c>
      <c r="I2" s="97" t="str">
        <f>Classement!X3</f>
        <v>J</v>
      </c>
      <c r="J2" s="97" t="str">
        <f>Classement!Y3</f>
        <v>G</v>
      </c>
      <c r="K2" s="97" t="str">
        <f>Classement!Z3</f>
        <v>N</v>
      </c>
      <c r="L2" s="97" t="str">
        <f>Classement!AA3</f>
        <v>P</v>
      </c>
      <c r="M2" s="97" t="str">
        <f>Classement!AB3</f>
        <v>Bp</v>
      </c>
      <c r="N2" s="97" t="str">
        <f>Classement!AC3</f>
        <v>Bc</v>
      </c>
      <c r="O2" s="97" t="str">
        <f>Classement!AD3</f>
        <v>diff</v>
      </c>
    </row>
    <row r="3" spans="1:15" ht="18" customHeight="1" thickBot="1">
      <c r="A3" s="83" t="str">
        <f>'J1 - J12'!$A2</f>
        <v>Journée </v>
      </c>
      <c r="B3" s="91">
        <f>'J1 - J12'!$B2</f>
        <v>1</v>
      </c>
      <c r="C3" s="85"/>
      <c r="D3" s="92">
        <f>'J1 - J12'!$D2</f>
        <v>39333</v>
      </c>
      <c r="F3" s="83">
        <f>Classement!U4</f>
        <v>1</v>
      </c>
      <c r="G3" s="95" t="str">
        <f>Classement!V4</f>
        <v>Pierre Buffière 2</v>
      </c>
      <c r="H3" s="99">
        <f>Classement!W4</f>
        <v>62</v>
      </c>
      <c r="I3" s="99">
        <f>Classement!X4</f>
        <v>22</v>
      </c>
      <c r="J3" s="99">
        <f>Classement!Y4</f>
        <v>11</v>
      </c>
      <c r="K3" s="99">
        <f>Classement!Z4</f>
        <v>7</v>
      </c>
      <c r="L3" s="99">
        <f>Classement!AA4</f>
        <v>4</v>
      </c>
      <c r="M3" s="99">
        <f>Classement!AB4</f>
        <v>39</v>
      </c>
      <c r="N3" s="99">
        <f>Classement!AC4</f>
        <v>28</v>
      </c>
      <c r="O3" s="99">
        <f>Classement!AD4</f>
        <v>11</v>
      </c>
    </row>
    <row r="4" spans="1:15" ht="18" customHeight="1" thickBot="1">
      <c r="A4" s="102" t="str">
        <f>'J1 - J12'!$A3</f>
        <v>Saint Hilaire les Places</v>
      </c>
      <c r="B4" s="90">
        <f>IF('J1 - J12'!$B3="","",'J1 - J12'!$B3)</f>
        <v>2</v>
      </c>
      <c r="C4" s="90">
        <f>IF('J1 - J12'!$C3="","",'J1 - J12'!$C3)</f>
        <v>5</v>
      </c>
      <c r="D4" s="103" t="str">
        <f>'J1 - J12'!$D3</f>
        <v>Saint Priest Taurion</v>
      </c>
      <c r="F4" s="83">
        <f>Classement!U5</f>
        <v>2</v>
      </c>
      <c r="G4" s="94" t="str">
        <f>Classement!V5</f>
        <v>Boisseuil</v>
      </c>
      <c r="H4" s="98">
        <f>Classement!W5</f>
        <v>60</v>
      </c>
      <c r="I4" s="98">
        <f>Classement!X5</f>
        <v>22</v>
      </c>
      <c r="J4" s="98">
        <f>Classement!Y5</f>
        <v>10</v>
      </c>
      <c r="K4" s="98">
        <f>Classement!Z5</f>
        <v>8</v>
      </c>
      <c r="L4" s="98">
        <f>Classement!AA5</f>
        <v>4</v>
      </c>
      <c r="M4" s="98">
        <f>Classement!AB5</f>
        <v>49</v>
      </c>
      <c r="N4" s="98">
        <f>Classement!AC5</f>
        <v>29</v>
      </c>
      <c r="O4" s="98">
        <f>Classement!AD5</f>
        <v>20</v>
      </c>
    </row>
    <row r="5" spans="1:15" ht="18" customHeight="1" thickBot="1">
      <c r="A5" s="93" t="str">
        <f>'J1 - J12'!$A4</f>
        <v>Pierre Buffière 2</v>
      </c>
      <c r="B5" s="100">
        <f>IF('J1 - J12'!$B4="","",'J1 - J12'!$B4)</f>
        <v>1</v>
      </c>
      <c r="C5" s="100">
        <f>IF('J1 - J12'!$C4="","",'J1 - J12'!$C4)</f>
        <v>1</v>
      </c>
      <c r="D5" s="101" t="str">
        <f>'J1 - J12'!$D4</f>
        <v>AFP Limoges</v>
      </c>
      <c r="F5" s="83">
        <f>Classement!U6</f>
        <v>3</v>
      </c>
      <c r="G5" s="95" t="str">
        <f>Classement!V6</f>
        <v>Saint Priest Taurion</v>
      </c>
      <c r="H5" s="99">
        <f>Classement!W6</f>
        <v>59</v>
      </c>
      <c r="I5" s="99">
        <f>Classement!X6</f>
        <v>22</v>
      </c>
      <c r="J5" s="99">
        <f>Classement!Y6</f>
        <v>11</v>
      </c>
      <c r="K5" s="99">
        <f>Classement!Z6</f>
        <v>4</v>
      </c>
      <c r="L5" s="99">
        <f>Classement!AA6</f>
        <v>7</v>
      </c>
      <c r="M5" s="99">
        <f>Classement!AB6</f>
        <v>51</v>
      </c>
      <c r="N5" s="99">
        <f>Classement!AC6</f>
        <v>37</v>
      </c>
      <c r="O5" s="99">
        <f>Classement!AD6</f>
        <v>14</v>
      </c>
    </row>
    <row r="6" spans="1:15" ht="18" customHeight="1" thickBot="1">
      <c r="A6" s="102" t="str">
        <f>'J1 - J12'!$A5</f>
        <v>Oradour sur Vayres</v>
      </c>
      <c r="B6" s="90">
        <f>IF('J1 - J12'!$B5="","",'J1 - J12'!$B5)</f>
        <v>0</v>
      </c>
      <c r="C6" s="90">
        <f>IF('J1 - J12'!$C5="","",'J1 - J12'!$C5)</f>
        <v>0</v>
      </c>
      <c r="D6" s="103" t="str">
        <f>'J1 - J12'!$D5</f>
        <v>Limoges Lafarge 2</v>
      </c>
      <c r="F6" s="83">
        <f>Classement!U7</f>
        <v>4</v>
      </c>
      <c r="G6" s="94" t="str">
        <f>Classement!V7</f>
        <v>Eymoutiers</v>
      </c>
      <c r="H6" s="98">
        <f>Classement!W7</f>
        <v>59</v>
      </c>
      <c r="I6" s="98">
        <f>Classement!X7</f>
        <v>22</v>
      </c>
      <c r="J6" s="98">
        <f>Classement!Y7</f>
        <v>11</v>
      </c>
      <c r="K6" s="98">
        <f>Classement!Z7</f>
        <v>4</v>
      </c>
      <c r="L6" s="98">
        <f>Classement!AA7</f>
        <v>7</v>
      </c>
      <c r="M6" s="98">
        <f>Classement!AB7</f>
        <v>37</v>
      </c>
      <c r="N6" s="98">
        <f>Classement!AC7</f>
        <v>33</v>
      </c>
      <c r="O6" s="98">
        <f>Classement!AD7</f>
        <v>4</v>
      </c>
    </row>
    <row r="7" spans="1:15" ht="18" customHeight="1" thickBot="1">
      <c r="A7" s="93" t="str">
        <f>'J1 - J12'!$A6</f>
        <v>Eymoutiers</v>
      </c>
      <c r="B7" s="100">
        <f>IF('J1 - J12'!$B6="","",'J1 - J12'!$B6)</f>
        <v>0</v>
      </c>
      <c r="C7" s="100">
        <f>IF('J1 - J12'!$C6="","",'J1 - J12'!$C6)</f>
        <v>4</v>
      </c>
      <c r="D7" s="101" t="str">
        <f>'J1 - J12'!$D6</f>
        <v>Flavignac</v>
      </c>
      <c r="F7" s="83">
        <f>Classement!U8</f>
        <v>5</v>
      </c>
      <c r="G7" s="95" t="str">
        <f>Classement!V8</f>
        <v>Flavignac</v>
      </c>
      <c r="H7" s="99">
        <f>Classement!W8</f>
        <v>54</v>
      </c>
      <c r="I7" s="99">
        <f>Classement!X8</f>
        <v>22</v>
      </c>
      <c r="J7" s="99">
        <f>Classement!Y8</f>
        <v>8</v>
      </c>
      <c r="K7" s="99">
        <f>Classement!Z8</f>
        <v>8</v>
      </c>
      <c r="L7" s="99">
        <f>Classement!AA8</f>
        <v>6</v>
      </c>
      <c r="M7" s="99">
        <f>Classement!AB8</f>
        <v>47</v>
      </c>
      <c r="N7" s="99">
        <f>Classement!AC8</f>
        <v>40</v>
      </c>
      <c r="O7" s="99">
        <f>Classement!AD8</f>
        <v>7</v>
      </c>
    </row>
    <row r="8" spans="1:15" ht="18" customHeight="1" thickBot="1">
      <c r="A8" s="102" t="str">
        <f>'J1 - J12'!$A7</f>
        <v>Elan Sportif</v>
      </c>
      <c r="B8" s="90">
        <f>IF('J1 - J12'!$B7="","",'J1 - J12'!$B7)</f>
        <v>3</v>
      </c>
      <c r="C8" s="90">
        <f>IF('J1 - J12'!$C7="","",'J1 - J12'!$C7)</f>
        <v>2</v>
      </c>
      <c r="D8" s="103" t="str">
        <f>'J1 - J12'!$D7</f>
        <v>Saint Léonard 2</v>
      </c>
      <c r="F8" s="83">
        <f>Classement!U9</f>
        <v>6</v>
      </c>
      <c r="G8" s="94" t="str">
        <f>Classement!V9</f>
        <v>Nexon</v>
      </c>
      <c r="H8" s="98">
        <f>Classement!W9</f>
        <v>54</v>
      </c>
      <c r="I8" s="98">
        <f>Classement!X9</f>
        <v>22</v>
      </c>
      <c r="J8" s="98">
        <f>Classement!Y9</f>
        <v>9</v>
      </c>
      <c r="K8" s="98">
        <f>Classement!Z9</f>
        <v>5</v>
      </c>
      <c r="L8" s="98">
        <f>Classement!AA9</f>
        <v>8</v>
      </c>
      <c r="M8" s="98">
        <f>Classement!AB9</f>
        <v>32</v>
      </c>
      <c r="N8" s="98">
        <f>Classement!AC9</f>
        <v>31</v>
      </c>
      <c r="O8" s="98">
        <f>Classement!AD9</f>
        <v>1</v>
      </c>
    </row>
    <row r="9" spans="1:15" ht="18" customHeight="1" thickBot="1">
      <c r="A9" s="93" t="str">
        <f>'J1 - J12'!$A8</f>
        <v>Boisseuil</v>
      </c>
      <c r="B9" s="100">
        <f>IF('J1 - J12'!$B8="","",'J1 - J12'!$B8)</f>
        <v>1</v>
      </c>
      <c r="C9" s="100">
        <f>IF('J1 - J12'!$C8="","",'J1 - J12'!$C8)</f>
        <v>1</v>
      </c>
      <c r="D9" s="101" t="str">
        <f>'J1 - J12'!$D8</f>
        <v>Nexon</v>
      </c>
      <c r="F9" s="83">
        <f>Classement!U10</f>
        <v>7</v>
      </c>
      <c r="G9" s="95" t="str">
        <f>Classement!V10</f>
        <v>Oradour sur Vayres</v>
      </c>
      <c r="H9" s="99">
        <f>Classement!W10</f>
        <v>53</v>
      </c>
      <c r="I9" s="99">
        <f>Classement!X10</f>
        <v>22</v>
      </c>
      <c r="J9" s="99">
        <f>Classement!Y10</f>
        <v>8</v>
      </c>
      <c r="K9" s="99">
        <f>Classement!Z10</f>
        <v>7</v>
      </c>
      <c r="L9" s="99">
        <f>Classement!AA10</f>
        <v>7</v>
      </c>
      <c r="M9" s="99">
        <f>Classement!AB10</f>
        <v>39</v>
      </c>
      <c r="N9" s="99">
        <f>Classement!AC10</f>
        <v>43</v>
      </c>
      <c r="O9" s="99">
        <f>Classement!AD10</f>
        <v>-4</v>
      </c>
    </row>
    <row r="10" spans="1:15" ht="18" customHeight="1">
      <c r="A10" s="104"/>
      <c r="B10" s="104"/>
      <c r="C10" s="104"/>
      <c r="D10" s="104"/>
      <c r="F10" s="83">
        <f>Classement!U11</f>
        <v>8</v>
      </c>
      <c r="G10" s="94" t="str">
        <f>Classement!V11</f>
        <v>AFP Limoges</v>
      </c>
      <c r="H10" s="98">
        <f>Classement!W11</f>
        <v>51</v>
      </c>
      <c r="I10" s="98">
        <f>Classement!X11</f>
        <v>22</v>
      </c>
      <c r="J10" s="98">
        <f>Classement!Y11</f>
        <v>8</v>
      </c>
      <c r="K10" s="98">
        <f>Classement!Z11</f>
        <v>5</v>
      </c>
      <c r="L10" s="98">
        <f>Classement!AA11</f>
        <v>9</v>
      </c>
      <c r="M10" s="98">
        <f>Classement!AB11</f>
        <v>54</v>
      </c>
      <c r="N10" s="98">
        <f>Classement!AC11</f>
        <v>44</v>
      </c>
      <c r="O10" s="98">
        <f>Classement!AD11</f>
        <v>10</v>
      </c>
    </row>
    <row r="11" spans="1:15" ht="18" customHeight="1" thickBot="1">
      <c r="A11" s="83" t="str">
        <f>'J2 - J13'!$A2</f>
        <v>Journée </v>
      </c>
      <c r="B11" s="91">
        <f>'J2 - J13'!$B2</f>
        <v>2</v>
      </c>
      <c r="C11" s="85"/>
      <c r="D11" s="92">
        <f>'J2 - J13'!$D2</f>
        <v>39340</v>
      </c>
      <c r="F11" s="83">
        <f>Classement!U12</f>
        <v>9</v>
      </c>
      <c r="G11" s="95" t="str">
        <f>Classement!V12</f>
        <v>Elan Sportif</v>
      </c>
      <c r="H11" s="99">
        <f>Classement!W12</f>
        <v>49</v>
      </c>
      <c r="I11" s="99">
        <f>Classement!X12</f>
        <v>22</v>
      </c>
      <c r="J11" s="99">
        <f>Classement!Y12</f>
        <v>7</v>
      </c>
      <c r="K11" s="99">
        <f>Classement!Z12</f>
        <v>6</v>
      </c>
      <c r="L11" s="99">
        <f>Classement!AA12</f>
        <v>9</v>
      </c>
      <c r="M11" s="99">
        <f>Classement!AB12</f>
        <v>43</v>
      </c>
      <c r="N11" s="99">
        <f>Classement!AC12</f>
        <v>41</v>
      </c>
      <c r="O11" s="99">
        <f>Classement!AD12</f>
        <v>2</v>
      </c>
    </row>
    <row r="12" spans="1:15" ht="18" customHeight="1" thickBot="1">
      <c r="A12" s="102" t="str">
        <f>'J2 - J13'!$A3</f>
        <v>Saint Priest Taurion</v>
      </c>
      <c r="B12" s="90">
        <f>IF('J2 - J13'!$B3="","",'J2 - J13'!$B3)</f>
        <v>1</v>
      </c>
      <c r="C12" s="90">
        <f>IF('J2 - J13'!$C3="","",'J2 - J13'!$C3)</f>
        <v>2</v>
      </c>
      <c r="D12" s="103" t="str">
        <f>'J2 - J13'!$D3</f>
        <v>Pierre Buffière 2</v>
      </c>
      <c r="F12" s="83">
        <f>Classement!U13</f>
        <v>10</v>
      </c>
      <c r="G12" s="94" t="str">
        <f>Classement!V13</f>
        <v>Limoges Lafarge 2</v>
      </c>
      <c r="H12" s="98">
        <f>Classement!W13</f>
        <v>44</v>
      </c>
      <c r="I12" s="98">
        <f>Classement!X13</f>
        <v>22</v>
      </c>
      <c r="J12" s="98">
        <f>Classement!Y13</f>
        <v>6</v>
      </c>
      <c r="K12" s="98">
        <f>Classement!Z13</f>
        <v>4</v>
      </c>
      <c r="L12" s="98">
        <f>Classement!AA13</f>
        <v>12</v>
      </c>
      <c r="M12" s="98">
        <f>Classement!AB13</f>
        <v>28</v>
      </c>
      <c r="N12" s="98">
        <f>Classement!AC13</f>
        <v>53</v>
      </c>
      <c r="O12" s="98">
        <f>Classement!AD13</f>
        <v>-25</v>
      </c>
    </row>
    <row r="13" spans="1:15" ht="18" customHeight="1" thickBot="1">
      <c r="A13" s="93" t="str">
        <f>'J2 - J13'!$A4</f>
        <v>Limoges Lafarge 2</v>
      </c>
      <c r="B13" s="100">
        <f>IF('J2 - J13'!$B4="","",'J2 - J13'!$B4)</f>
        <v>1</v>
      </c>
      <c r="C13" s="100">
        <f>IF('J2 - J13'!$C4="","",'J2 - J13'!$C4)</f>
        <v>0</v>
      </c>
      <c r="D13" s="101" t="str">
        <f>'J2 - J13'!$D4</f>
        <v>Elan Sportif</v>
      </c>
      <c r="F13" s="83">
        <f>Classement!U14</f>
        <v>11</v>
      </c>
      <c r="G13" s="95" t="str">
        <f>Classement!V14</f>
        <v>Saint Léonard 2</v>
      </c>
      <c r="H13" s="99">
        <f>Classement!W14</f>
        <v>42</v>
      </c>
      <c r="I13" s="99">
        <f>Classement!X14</f>
        <v>22</v>
      </c>
      <c r="J13" s="99">
        <f>Classement!Y14</f>
        <v>4</v>
      </c>
      <c r="K13" s="99">
        <f>Classement!Z14</f>
        <v>8</v>
      </c>
      <c r="L13" s="99">
        <f>Classement!AA14</f>
        <v>10</v>
      </c>
      <c r="M13" s="99">
        <f>Classement!AB14</f>
        <v>24</v>
      </c>
      <c r="N13" s="99">
        <f>Classement!AC14</f>
        <v>35</v>
      </c>
      <c r="O13" s="99">
        <f>Classement!AD14</f>
        <v>-11</v>
      </c>
    </row>
    <row r="14" spans="1:15" ht="18" customHeight="1" thickBot="1">
      <c r="A14" s="102" t="str">
        <f>'J2 - J13'!$A5</f>
        <v>Nexon</v>
      </c>
      <c r="B14" s="90">
        <f>IF('J2 - J13'!$B5="","",'J2 - J13'!$B5)</f>
        <v>2</v>
      </c>
      <c r="C14" s="90">
        <f>IF('J2 - J13'!$C5="","",'J2 - J13'!$C5)</f>
        <v>1</v>
      </c>
      <c r="D14" s="103" t="str">
        <f>'J2 - J13'!$D5</f>
        <v>Saint Léonard 2</v>
      </c>
      <c r="F14" s="83">
        <f>Classement!U15</f>
        <v>12</v>
      </c>
      <c r="G14" s="94" t="str">
        <f>Classement!V15</f>
        <v>Saint Hilaire les Places</v>
      </c>
      <c r="H14" s="98">
        <f>Classement!W15</f>
        <v>37</v>
      </c>
      <c r="I14" s="98">
        <f>Classement!X15</f>
        <v>22</v>
      </c>
      <c r="J14" s="98">
        <f>Classement!Y15</f>
        <v>3</v>
      </c>
      <c r="K14" s="98">
        <f>Classement!Z15</f>
        <v>6</v>
      </c>
      <c r="L14" s="98">
        <f>Classement!AA15</f>
        <v>13</v>
      </c>
      <c r="M14" s="98">
        <f>Classement!AB15</f>
        <v>39</v>
      </c>
      <c r="N14" s="98">
        <f>Classement!AC15</f>
        <v>68</v>
      </c>
      <c r="O14" s="98">
        <f>Classement!AD15</f>
        <v>-29</v>
      </c>
    </row>
    <row r="15" spans="1:4" ht="18" customHeight="1" thickBot="1">
      <c r="A15" s="93" t="str">
        <f>'J2 - J13'!$A6</f>
        <v>Flavignac</v>
      </c>
      <c r="B15" s="100">
        <f>IF('J2 - J13'!$B6="","",'J2 - J13'!$B6)</f>
        <v>2</v>
      </c>
      <c r="C15" s="100">
        <f>IF('J2 - J13'!$C6="","",'J2 - J13'!$C6)</f>
        <v>2</v>
      </c>
      <c r="D15" s="101" t="str">
        <f>'J2 - J13'!$D6</f>
        <v>Oradour sur Vayres</v>
      </c>
    </row>
    <row r="16" spans="1:4" ht="18" customHeight="1" thickBot="1">
      <c r="A16" s="102" t="str">
        <f>'J2 - J13'!$A7</f>
        <v>AFP Limoges</v>
      </c>
      <c r="B16" s="90">
        <f>IF('J2 - J13'!$B7="","",'J2 - J13'!$B7)</f>
        <v>1</v>
      </c>
      <c r="C16" s="90">
        <f>IF('J2 - J13'!$C7="","",'J2 - J13'!$C7)</f>
        <v>2</v>
      </c>
      <c r="D16" s="103" t="str">
        <f>'J2 - J13'!$D7</f>
        <v>Eymoutiers</v>
      </c>
    </row>
    <row r="17" spans="1:4" ht="18" customHeight="1" thickBot="1">
      <c r="A17" s="93" t="str">
        <f>'J2 - J13'!$A8</f>
        <v>Boisseuil</v>
      </c>
      <c r="B17" s="100">
        <f>IF('J2 - J13'!$B8="","",'J2 - J13'!$B8)</f>
        <v>3</v>
      </c>
      <c r="C17" s="100">
        <f>IF('J2 - J13'!$C8="","",'J2 - J13'!$C8)</f>
        <v>2</v>
      </c>
      <c r="D17" s="101" t="str">
        <f>'J2 - J13'!$D8</f>
        <v>Saint Hilaire les Places</v>
      </c>
    </row>
    <row r="18" spans="1:4" ht="20.25">
      <c r="A18" s="104"/>
      <c r="B18" s="104"/>
      <c r="C18" s="104"/>
      <c r="D18" s="104"/>
    </row>
    <row r="19" spans="1:4" ht="16.5" thickBot="1">
      <c r="A19" s="83" t="str">
        <f>'J3 - J14'!$A2</f>
        <v>Journée </v>
      </c>
      <c r="B19" s="91">
        <f>'J3 - J14'!$B2</f>
        <v>3</v>
      </c>
      <c r="C19" s="85"/>
      <c r="D19" s="92">
        <f>'J3 - J14'!$D2</f>
        <v>39354</v>
      </c>
    </row>
    <row r="20" spans="1:4" ht="16.5" thickBot="1">
      <c r="A20" s="102" t="str">
        <f>'J3 - J14'!$A3</f>
        <v>Saint Hilaire les Places</v>
      </c>
      <c r="B20" s="90">
        <f>IF('J3 - J14'!$B3="","",'J3 - J14'!$B3)</f>
        <v>0</v>
      </c>
      <c r="C20" s="90">
        <f>IF('J3 - J14'!$C3="","",'J3 - J14'!$C3)</f>
        <v>1</v>
      </c>
      <c r="D20" s="103" t="str">
        <f>'J3 - J14'!$D3</f>
        <v>Nexon</v>
      </c>
    </row>
    <row r="21" spans="1:4" ht="16.5" thickBot="1">
      <c r="A21" s="93" t="str">
        <f>'J3 - J14'!$A4</f>
        <v>Pierre Buffière 2</v>
      </c>
      <c r="B21" s="100">
        <f>IF('J3 - J14'!$B4="","",'J3 - J14'!$B4)</f>
        <v>2</v>
      </c>
      <c r="C21" s="100">
        <f>IF('J3 - J14'!$C4="","",'J3 - J14'!$C4)</f>
        <v>2</v>
      </c>
      <c r="D21" s="101" t="str">
        <f>'J3 - J14'!$D4</f>
        <v>Boisseuil</v>
      </c>
    </row>
    <row r="22" spans="1:4" ht="16.5" thickBot="1">
      <c r="A22" s="102" t="str">
        <f>'J3 - J14'!$A5</f>
        <v>Oradour sur Vayres</v>
      </c>
      <c r="B22" s="90">
        <f>IF('J3 - J14'!$B5="","",'J3 - J14'!$B5)</f>
        <v>2</v>
      </c>
      <c r="C22" s="90">
        <f>IF('J3 - J14'!$C5="","",'J3 - J14'!$C5)</f>
        <v>1</v>
      </c>
      <c r="D22" s="103" t="str">
        <f>'J3 - J14'!$D5</f>
        <v>AFP Limoges</v>
      </c>
    </row>
    <row r="23" spans="1:4" ht="16.5" thickBot="1">
      <c r="A23" s="93" t="str">
        <f>'J3 - J14'!$A6</f>
        <v>Saint Léonard 2</v>
      </c>
      <c r="B23" s="100">
        <f>IF('J3 - J14'!$B6="","",'J3 - J14'!$B6)</f>
        <v>0</v>
      </c>
      <c r="C23" s="100">
        <f>IF('J3 - J14'!$C6="","",'J3 - J14'!$C6)</f>
        <v>2</v>
      </c>
      <c r="D23" s="101" t="str">
        <f>'J3 - J14'!$D6</f>
        <v>Limoges Lafarge 2</v>
      </c>
    </row>
    <row r="24" spans="1:4" ht="16.5" thickBot="1">
      <c r="A24" s="102" t="str">
        <f>'J3 - J14'!$A7</f>
        <v>Eymoutiers</v>
      </c>
      <c r="B24" s="90">
        <f>IF('J3 - J14'!$B7="","",'J3 - J14'!$B7)</f>
        <v>3</v>
      </c>
      <c r="C24" s="90">
        <f>IF('J3 - J14'!$C7="","",'J3 - J14'!$C7)</f>
        <v>2</v>
      </c>
      <c r="D24" s="103" t="str">
        <f>'J3 - J14'!$D7</f>
        <v>Saint Priest Taurion</v>
      </c>
    </row>
    <row r="25" spans="1:4" ht="16.5" thickBot="1">
      <c r="A25" s="93" t="str">
        <f>'J3 - J14'!$A8</f>
        <v>Elan Sportif</v>
      </c>
      <c r="B25" s="100">
        <f>IF('J3 - J14'!$B8="","",'J3 - J14'!$B8)</f>
        <v>1</v>
      </c>
      <c r="C25" s="100">
        <f>IF('J3 - J14'!$C8="","",'J3 - J14'!$C8)</f>
        <v>1</v>
      </c>
      <c r="D25" s="101" t="str">
        <f>'J3 - J14'!$D8</f>
        <v>Flavignac</v>
      </c>
    </row>
    <row r="26" spans="1:4" ht="20.25">
      <c r="A26" s="104"/>
      <c r="B26" s="104"/>
      <c r="C26" s="104"/>
      <c r="D26" s="104"/>
    </row>
    <row r="27" spans="1:4" ht="16.5" thickBot="1">
      <c r="A27" s="83" t="str">
        <f>'J4 - J15'!$A2</f>
        <v>Journée </v>
      </c>
      <c r="B27" s="91">
        <f>'J4 - J15'!$B2</f>
        <v>4</v>
      </c>
      <c r="C27" s="85"/>
      <c r="D27" s="92">
        <f>'J4 - J15'!$D2</f>
        <v>39368</v>
      </c>
    </row>
    <row r="28" spans="1:4" ht="16.5" thickBot="1">
      <c r="A28" s="102" t="str">
        <f>'J4 - J15'!$A3</f>
        <v>Saint Hilaire les Places</v>
      </c>
      <c r="B28" s="90">
        <f>IF('J4 - J15'!$B3="","",'J4 - J15'!$B3)</f>
        <v>2</v>
      </c>
      <c r="C28" s="90">
        <f>IF('J4 - J15'!$C3="","",'J4 - J15'!$C3)</f>
        <v>5</v>
      </c>
      <c r="D28" s="103" t="str">
        <f>'J4 - J15'!$D3</f>
        <v>Pierre Buffière 2</v>
      </c>
    </row>
    <row r="29" spans="1:4" ht="16.5" thickBot="1">
      <c r="A29" s="93" t="str">
        <f>'J4 - J15'!$A4</f>
        <v>Saint Priest Taurion</v>
      </c>
      <c r="B29" s="100">
        <f>IF('J4 - J15'!$B4="","",'J4 - J15'!$B4)</f>
        <v>4</v>
      </c>
      <c r="C29" s="100">
        <f>IF('J4 - J15'!$C4="","",'J4 - J15'!$C4)</f>
        <v>2</v>
      </c>
      <c r="D29" s="101" t="str">
        <f>'J4 - J15'!$D4</f>
        <v>Oradour sur Vayres</v>
      </c>
    </row>
    <row r="30" spans="1:4" ht="16.5" thickBot="1">
      <c r="A30" s="102" t="str">
        <f>'J4 - J15'!$A5</f>
        <v>Nexon</v>
      </c>
      <c r="B30" s="90">
        <f>IF('J4 - J15'!$B5="","",'J4 - J15'!$B5)</f>
        <v>1</v>
      </c>
      <c r="C30" s="90">
        <f>IF('J4 - J15'!$C5="","",'J4 - J15'!$C5)</f>
        <v>1</v>
      </c>
      <c r="D30" s="103" t="str">
        <f>'J4 - J15'!$D5</f>
        <v>Limoges Lafarge 2</v>
      </c>
    </row>
    <row r="31" spans="1:4" ht="16.5" thickBot="1">
      <c r="A31" s="93" t="str">
        <f>'J4 - J15'!$A6</f>
        <v>Flavignac</v>
      </c>
      <c r="B31" s="100">
        <f>IF('J4 - J15'!$B6="","",'J4 - J15'!$B6)</f>
        <v>0</v>
      </c>
      <c r="C31" s="100">
        <f>IF('J4 - J15'!$C6="","",'J4 - J15'!$C6)</f>
        <v>0</v>
      </c>
      <c r="D31" s="101" t="str">
        <f>'J4 - J15'!$D6</f>
        <v>Saint Léonard 2</v>
      </c>
    </row>
    <row r="32" spans="1:4" ht="16.5" thickBot="1">
      <c r="A32" s="102" t="str">
        <f>'J4 - J15'!$A7</f>
        <v>AFP Limoges</v>
      </c>
      <c r="B32" s="90">
        <f>IF('J4 - J15'!$B7="","",'J4 - J15'!$B7)</f>
        <v>2</v>
      </c>
      <c r="C32" s="90">
        <f>IF('J4 - J15'!$C7="","",'J4 - J15'!$C7)</f>
        <v>5</v>
      </c>
      <c r="D32" s="103" t="str">
        <f>'J4 - J15'!$D7</f>
        <v>Elan Sportif</v>
      </c>
    </row>
    <row r="33" spans="1:4" ht="16.5" thickBot="1">
      <c r="A33" s="93" t="str">
        <f>'J4 - J15'!$A8</f>
        <v>Boisseuil</v>
      </c>
      <c r="B33" s="100">
        <f>IF('J4 - J15'!$B8="","",'J4 - J15'!$B8)</f>
        <v>1</v>
      </c>
      <c r="C33" s="100">
        <f>IF('J4 - J15'!$C8="","",'J4 - J15'!$C8)</f>
        <v>1</v>
      </c>
      <c r="D33" s="101" t="str">
        <f>'J4 - J15'!$D8</f>
        <v>Eymoutiers</v>
      </c>
    </row>
    <row r="34" spans="1:4" ht="20.25">
      <c r="A34" s="104"/>
      <c r="B34" s="104"/>
      <c r="C34" s="104"/>
      <c r="D34" s="104"/>
    </row>
    <row r="35" spans="1:4" ht="16.5" thickBot="1">
      <c r="A35" s="83" t="str">
        <f>'J5 - J16'!$A2</f>
        <v>Journée </v>
      </c>
      <c r="B35" s="91">
        <f>'J5 - J16'!$B2</f>
        <v>5</v>
      </c>
      <c r="C35" s="85"/>
      <c r="D35" s="92">
        <f>'J5 - J16'!$D2</f>
        <v>39382</v>
      </c>
    </row>
    <row r="36" spans="1:4" ht="16.5" thickBot="1">
      <c r="A36" s="102" t="str">
        <f>'J5 - J16'!$A3</f>
        <v>Pierre Buffière 2</v>
      </c>
      <c r="B36" s="90">
        <f>IF('J5 - J16'!$B3="","",'J5 - J16'!$B3)</f>
        <v>0</v>
      </c>
      <c r="C36" s="90">
        <f>IF('J5 - J16'!$C3="","",'J5 - J16'!$C3)</f>
        <v>1</v>
      </c>
      <c r="D36" s="103" t="str">
        <f>'J5 - J16'!$D3</f>
        <v>Nexon</v>
      </c>
    </row>
    <row r="37" spans="1:4" ht="16.5" thickBot="1">
      <c r="A37" s="93" t="str">
        <f>'J5 - J16'!$A4</f>
        <v>Limoges Lafarge 2</v>
      </c>
      <c r="B37" s="100">
        <f>IF('J5 - J16'!$B4="","",'J5 - J16'!$B4)</f>
        <v>3</v>
      </c>
      <c r="C37" s="100">
        <f>IF('J5 - J16'!$C4="","",'J5 - J16'!$C4)</f>
        <v>1</v>
      </c>
      <c r="D37" s="101" t="str">
        <f>'J5 - J16'!$D4</f>
        <v>Flavignac</v>
      </c>
    </row>
    <row r="38" spans="1:4" ht="16.5" thickBot="1">
      <c r="A38" s="102" t="str">
        <f>'J5 - J16'!$A5</f>
        <v>Oradour sur Vayres</v>
      </c>
      <c r="B38" s="90">
        <f>IF('J5 - J16'!$B5="","",'J5 - J16'!$B5)</f>
        <v>0</v>
      </c>
      <c r="C38" s="90">
        <f>IF('J5 - J16'!$C5="","",'J5 - J16'!$C5)</f>
        <v>1</v>
      </c>
      <c r="D38" s="103" t="str">
        <f>'J5 - J16'!$D5</f>
        <v>Boisseuil</v>
      </c>
    </row>
    <row r="39" spans="1:4" ht="16.5" thickBot="1">
      <c r="A39" s="93" t="str">
        <f>'J5 - J16'!$A6</f>
        <v>Saint Léonard 2</v>
      </c>
      <c r="B39" s="100">
        <f>IF('J5 - J16'!$B6="","",'J5 - J16'!$B6)</f>
        <v>2</v>
      </c>
      <c r="C39" s="100">
        <f>IF('J5 - J16'!$C6="","",'J5 - J16'!$C6)</f>
        <v>1</v>
      </c>
      <c r="D39" s="101" t="str">
        <f>'J5 - J16'!$D6</f>
        <v>AFP Limoges</v>
      </c>
    </row>
    <row r="40" spans="1:4" ht="16.5" thickBot="1">
      <c r="A40" s="102" t="str">
        <f>'J5 - J16'!$A7</f>
        <v>Eymoutiers</v>
      </c>
      <c r="B40" s="90">
        <f>IF('J5 - J16'!$B7="","",'J5 - J16'!$B7)</f>
        <v>2</v>
      </c>
      <c r="C40" s="90">
        <f>IF('J5 - J16'!$C7="","",'J5 - J16'!$C7)</f>
        <v>2</v>
      </c>
      <c r="D40" s="103" t="str">
        <f>'J5 - J16'!$D7</f>
        <v>Saint Hilaire les Places</v>
      </c>
    </row>
    <row r="41" spans="1:4" ht="16.5" thickBot="1">
      <c r="A41" s="93" t="str">
        <f>'J5 - J16'!$A8</f>
        <v>Elan Sportif</v>
      </c>
      <c r="B41" s="100">
        <f>IF('J5 - J16'!$B8="","",'J5 - J16'!$B8)</f>
        <v>2</v>
      </c>
      <c r="C41" s="100">
        <f>IF('J5 - J16'!$C8="","",'J5 - J16'!$C8)</f>
        <v>4</v>
      </c>
      <c r="D41" s="101" t="str">
        <f>'J5 - J16'!$D8</f>
        <v>Saint Priest Taurion</v>
      </c>
    </row>
    <row r="42" spans="1:4" ht="20.25">
      <c r="A42" s="104"/>
      <c r="B42" s="104"/>
      <c r="C42" s="104"/>
      <c r="D42" s="104"/>
    </row>
    <row r="43" spans="1:4" ht="16.5" thickBot="1">
      <c r="A43" s="83" t="str">
        <f>'J6 - J17'!$A2</f>
        <v>Journée </v>
      </c>
      <c r="B43" s="91">
        <f>'J6 - J17'!$B2</f>
        <v>6</v>
      </c>
      <c r="C43" s="85"/>
      <c r="D43" s="92">
        <f>'J6 - J17'!$D2</f>
        <v>39396</v>
      </c>
    </row>
    <row r="44" spans="1:4" ht="16.5" thickBot="1">
      <c r="A44" s="102" t="str">
        <f>'J6 - J17'!$A3</f>
        <v>Saint Hilaire les Places</v>
      </c>
      <c r="B44" s="90">
        <f>IF('J6 - J17'!$B3="","",'J6 - J17'!$B3)</f>
        <v>2</v>
      </c>
      <c r="C44" s="90">
        <f>IF('J6 - J17'!$C3="","",'J6 - J17'!$C3)</f>
        <v>2</v>
      </c>
      <c r="D44" s="103" t="str">
        <f>'J6 - J17'!$D3</f>
        <v>Oradour sur Vayres</v>
      </c>
    </row>
    <row r="45" spans="1:4" ht="16.5" thickBot="1">
      <c r="A45" s="93" t="str">
        <f>'J6 - J17'!$A4</f>
        <v>Saint Priest Taurion</v>
      </c>
      <c r="B45" s="100">
        <f>IF('J6 - J17'!$B4="","",'J6 - J17'!$B4)</f>
        <v>0</v>
      </c>
      <c r="C45" s="100">
        <f>IF('J6 - J17'!$C4="","",'J6 - J17'!$C4)</f>
        <v>0</v>
      </c>
      <c r="D45" s="101" t="str">
        <f>'J6 - J17'!$D4</f>
        <v>Saint Léonard 2</v>
      </c>
    </row>
    <row r="46" spans="1:4" ht="16.5" thickBot="1">
      <c r="A46" s="102" t="str">
        <f>'J6 - J17'!$A5</f>
        <v>Pierre Buffière 2</v>
      </c>
      <c r="B46" s="90">
        <f>IF('J6 - J17'!$B5="","",'J6 - J17'!$B5)</f>
        <v>1</v>
      </c>
      <c r="C46" s="90">
        <f>IF('J6 - J17'!$C5="","",'J6 - J17'!$C5)</f>
        <v>2</v>
      </c>
      <c r="D46" s="103" t="str">
        <f>'J6 - J17'!$D5</f>
        <v>Eymoutiers</v>
      </c>
    </row>
    <row r="47" spans="1:4" ht="16.5" thickBot="1">
      <c r="A47" s="93" t="str">
        <f>'J6 - J17'!$A6</f>
        <v>Nexon</v>
      </c>
      <c r="B47" s="100">
        <f>IF('J6 - J17'!$B6="","",'J6 - J17'!$B6)</f>
        <v>2</v>
      </c>
      <c r="C47" s="100">
        <f>IF('J6 - J17'!$C6="","",'J6 - J17'!$C6)</f>
        <v>1</v>
      </c>
      <c r="D47" s="101" t="str">
        <f>'J6 - J17'!$D6</f>
        <v>Flavignac</v>
      </c>
    </row>
    <row r="48" spans="1:4" ht="16.5" thickBot="1">
      <c r="A48" s="102" t="str">
        <f>'J6 - J17'!$A7</f>
        <v>AFP Limoges</v>
      </c>
      <c r="B48" s="90">
        <f>IF('J6 - J17'!$B7="","",'J6 - J17'!$B7)</f>
        <v>1</v>
      </c>
      <c r="C48" s="90">
        <f>IF('J6 - J17'!$C7="","",'J6 - J17'!$C7)</f>
        <v>2</v>
      </c>
      <c r="D48" s="103" t="str">
        <f>'J6 - J17'!$D7</f>
        <v>Limoges Lafarge 2</v>
      </c>
    </row>
    <row r="49" spans="1:4" ht="16.5" thickBot="1">
      <c r="A49" s="93" t="str">
        <f>'J6 - J17'!$A8</f>
        <v>Boisseuil</v>
      </c>
      <c r="B49" s="100">
        <f>IF('J6 - J17'!$B8="","",'J6 - J17'!$B8)</f>
        <v>2</v>
      </c>
      <c r="C49" s="100">
        <f>IF('J6 - J17'!$C8="","",'J6 - J17'!$C8)</f>
        <v>2</v>
      </c>
      <c r="D49" s="101" t="str">
        <f>'J6 - J17'!$D8</f>
        <v>Elan Sportif</v>
      </c>
    </row>
    <row r="50" spans="1:4" ht="20.25">
      <c r="A50" s="104"/>
      <c r="B50" s="104"/>
      <c r="C50" s="104"/>
      <c r="D50" s="104"/>
    </row>
    <row r="51" spans="1:5" ht="21" thickBot="1">
      <c r="A51" s="83" t="str">
        <f>'J7 - J18'!$A2</f>
        <v>Journée </v>
      </c>
      <c r="B51" s="91">
        <f>'J7 - J18'!$B2</f>
        <v>7</v>
      </c>
      <c r="C51" s="85"/>
      <c r="D51" s="92">
        <f>'J7 - J18'!$D2</f>
        <v>39403</v>
      </c>
      <c r="E51" s="89"/>
    </row>
    <row r="52" spans="1:4" ht="18" customHeight="1" thickBot="1">
      <c r="A52" s="102" t="str">
        <f>'J7 - J18'!$A3</f>
        <v>Limoges Lafarge 2</v>
      </c>
      <c r="B52" s="90">
        <f>IF('J7 - J18'!$B3="","",'J7 - J18'!$B3)</f>
        <v>1</v>
      </c>
      <c r="C52" s="90">
        <f>IF('J7 - J18'!$C3="","",'J7 - J18'!$C3)</f>
        <v>5</v>
      </c>
      <c r="D52" s="103" t="str">
        <f>'J7 - J18'!$D3</f>
        <v>Saint Priest Taurion</v>
      </c>
    </row>
    <row r="53" spans="1:4" ht="18" customHeight="1" thickBot="1">
      <c r="A53" s="93" t="str">
        <f>'J7 - J18'!$A4</f>
        <v>Flavignac</v>
      </c>
      <c r="B53" s="100">
        <f>IF('J7 - J18'!$B4="","",'J7 - J18'!$B4)</f>
        <v>3</v>
      </c>
      <c r="C53" s="100">
        <f>IF('J7 - J18'!$C4="","",'J7 - J18'!$C4)</f>
        <v>3</v>
      </c>
      <c r="D53" s="101" t="str">
        <f>'J7 - J18'!$D4</f>
        <v>AFP Limoges</v>
      </c>
    </row>
    <row r="54" spans="1:4" ht="18" customHeight="1" thickBot="1">
      <c r="A54" s="102" t="str">
        <f>'J7 - J18'!$A5</f>
        <v>Oradour sur Vayres</v>
      </c>
      <c r="B54" s="90">
        <f>IF('J7 - J18'!$B5="","",'J7 - J18'!$B5)</f>
        <v>1</v>
      </c>
      <c r="C54" s="90">
        <f>IF('J7 - J18'!$C5="","",'J7 - J18'!$C5)</f>
        <v>3</v>
      </c>
      <c r="D54" s="103" t="str">
        <f>'J7 - J18'!$D5</f>
        <v>Pierre Buffière 2</v>
      </c>
    </row>
    <row r="55" spans="1:4" ht="18" customHeight="1" thickBot="1">
      <c r="A55" s="93" t="str">
        <f>'J7 - J18'!$A6</f>
        <v>Saint Léonard 2</v>
      </c>
      <c r="B55" s="100">
        <f>IF('J7 - J18'!$B6="","",'J7 - J18'!$B6)</f>
        <v>1</v>
      </c>
      <c r="C55" s="100">
        <f>IF('J7 - J18'!$C6="","",'J7 - J18'!$C6)</f>
        <v>1</v>
      </c>
      <c r="D55" s="101" t="str">
        <f>'J7 - J18'!$D6</f>
        <v>Boisseuil</v>
      </c>
    </row>
    <row r="56" spans="1:4" ht="18" customHeight="1" thickBot="1">
      <c r="A56" s="102" t="str">
        <f>'J7 - J18'!$A7</f>
        <v>Eymoutiers</v>
      </c>
      <c r="B56" s="90">
        <f>IF('J7 - J18'!$B7="","",'J7 - J18'!$B7)</f>
        <v>2</v>
      </c>
      <c r="C56" s="90">
        <f>IF('J7 - J18'!$C7="","",'J7 - J18'!$C7)</f>
        <v>1</v>
      </c>
      <c r="D56" s="103" t="str">
        <f>'J7 - J18'!$D7</f>
        <v>Nexon</v>
      </c>
    </row>
    <row r="57" spans="1:4" ht="18" customHeight="1" thickBot="1">
      <c r="A57" s="93" t="str">
        <f>'J7 - J18'!$A8</f>
        <v>Elan Sportif</v>
      </c>
      <c r="B57" s="100">
        <f>IF('J7 - J18'!$B8="","",'J7 - J18'!$B8)</f>
        <v>3</v>
      </c>
      <c r="C57" s="100">
        <f>IF('J7 - J18'!$C8="","",'J7 - J18'!$C8)</f>
        <v>2</v>
      </c>
      <c r="D57" s="101" t="str">
        <f>'J7 - J18'!$D8</f>
        <v>Saint Hilaire les Places</v>
      </c>
    </row>
    <row r="58" spans="1:4" ht="18" customHeight="1">
      <c r="A58" s="104"/>
      <c r="B58" s="104"/>
      <c r="C58" s="104"/>
      <c r="D58" s="104"/>
    </row>
    <row r="59" spans="1:4" ht="18" customHeight="1" thickBot="1">
      <c r="A59" s="83" t="str">
        <f>'J8 - J19'!$A2</f>
        <v>Journée </v>
      </c>
      <c r="B59" s="91">
        <f>'J8 - J19'!$B2</f>
        <v>8</v>
      </c>
      <c r="C59" s="85"/>
      <c r="D59" s="92">
        <f>'J8 - J19'!$D2</f>
        <v>39417</v>
      </c>
    </row>
    <row r="60" spans="1:4" ht="18" customHeight="1" thickBot="1">
      <c r="A60" s="102" t="str">
        <f>'J8 - J19'!$A3</f>
        <v>Saint Hilaire les Places</v>
      </c>
      <c r="B60" s="90">
        <f>IF('J8 - J19'!$B3="","",'J8 - J19'!$B3)</f>
        <v>1</v>
      </c>
      <c r="C60" s="90">
        <f>IF('J8 - J19'!$C3="","",'J8 - J19'!$C3)</f>
        <v>1</v>
      </c>
      <c r="D60" s="103" t="str">
        <f>'J8 - J19'!$D3</f>
        <v>Saint Léonard 2</v>
      </c>
    </row>
    <row r="61" spans="1:4" ht="18" customHeight="1" thickBot="1">
      <c r="A61" s="93" t="str">
        <f>'J8 - J19'!$A4</f>
        <v>Saint Priest Taurion</v>
      </c>
      <c r="B61" s="100">
        <f>IF('J8 - J19'!$B4="","",'J8 - J19'!$B4)</f>
        <v>3</v>
      </c>
      <c r="C61" s="100">
        <f>IF('J8 - J19'!$C4="","",'J8 - J19'!$C4)</f>
        <v>2</v>
      </c>
      <c r="D61" s="101" t="str">
        <f>'J8 - J19'!$D4</f>
        <v>Flavignac</v>
      </c>
    </row>
    <row r="62" spans="1:4" ht="18" customHeight="1" thickBot="1">
      <c r="A62" s="102" t="str">
        <f>'J8 - J19'!$A5</f>
        <v>Pierre Buffière 2</v>
      </c>
      <c r="B62" s="90">
        <f>IF('J8 - J19'!$B5="","",'J8 - J19'!$B5)</f>
        <v>2</v>
      </c>
      <c r="C62" s="90">
        <f>IF('J8 - J19'!$C5="","",'J8 - J19'!$C5)</f>
        <v>0</v>
      </c>
      <c r="D62" s="103" t="str">
        <f>'J8 - J19'!$D5</f>
        <v>Elan Sportif</v>
      </c>
    </row>
    <row r="63" spans="1:4" ht="18" customHeight="1" thickBot="1">
      <c r="A63" s="93" t="str">
        <f>'J8 - J19'!$A6</f>
        <v>Nexon</v>
      </c>
      <c r="B63" s="100">
        <f>IF('J8 - J19'!$B6="","",'J8 - J19'!$B6)</f>
        <v>2</v>
      </c>
      <c r="C63" s="100">
        <f>IF('J8 - J19'!$C6="","",'J8 - J19'!$C6)</f>
        <v>0</v>
      </c>
      <c r="D63" s="101" t="str">
        <f>'J8 - J19'!$D6</f>
        <v>AFP Limoges</v>
      </c>
    </row>
    <row r="64" spans="1:4" ht="18" customHeight="1" thickBot="1">
      <c r="A64" s="102" t="str">
        <f>'J8 - J19'!$A7</f>
        <v>Eymoutiers</v>
      </c>
      <c r="B64" s="90">
        <f>IF('J8 - J19'!$B7="","",'J8 - J19'!$B7)</f>
        <v>5</v>
      </c>
      <c r="C64" s="90">
        <f>IF('J8 - J19'!$C7="","",'J8 - J19'!$C7)</f>
        <v>0</v>
      </c>
      <c r="D64" s="103" t="str">
        <f>'J8 - J19'!$D7</f>
        <v>Oradour sur Vayres</v>
      </c>
    </row>
    <row r="65" spans="1:4" ht="18" customHeight="1" thickBot="1">
      <c r="A65" s="93" t="str">
        <f>'J8 - J19'!$A8</f>
        <v>Boisseuil</v>
      </c>
      <c r="B65" s="100">
        <f>IF('J8 - J19'!$B8="","",'J8 - J19'!$B8)</f>
        <v>6</v>
      </c>
      <c r="C65" s="100">
        <f>IF('J8 - J19'!$C8="","",'J8 - J19'!$C8)</f>
        <v>0</v>
      </c>
      <c r="D65" s="101" t="str">
        <f>'J8 - J19'!$D8</f>
        <v>Limoges Lafarge 2</v>
      </c>
    </row>
    <row r="66" spans="1:4" ht="18" customHeight="1">
      <c r="A66" s="104"/>
      <c r="B66" s="104"/>
      <c r="C66" s="104"/>
      <c r="D66" s="104"/>
    </row>
    <row r="67" spans="1:4" ht="16.5" thickBot="1">
      <c r="A67" s="83" t="str">
        <f>'J9 - J20'!$A2</f>
        <v>Journée </v>
      </c>
      <c r="B67" s="91">
        <f>'J9 - J20'!$B2</f>
        <v>9</v>
      </c>
      <c r="C67" s="85"/>
      <c r="D67" s="92">
        <f>'J9 - J20'!$D2</f>
        <v>39424</v>
      </c>
    </row>
    <row r="68" spans="1:4" ht="16.5" thickBot="1">
      <c r="A68" s="102" t="str">
        <f>'J9 - J20'!$A3</f>
        <v>Limoges Lafarge 2</v>
      </c>
      <c r="B68" s="90">
        <f>IF('J9 - J20'!$B3="","",'J9 - J20'!$B3)</f>
        <v>0</v>
      </c>
      <c r="C68" s="90">
        <f>IF('J9 - J20'!$C3="","",'J9 - J20'!$C3)</f>
        <v>1</v>
      </c>
      <c r="D68" s="103" t="str">
        <f>'J9 - J20'!$D3</f>
        <v>Saint Hilaire les Places</v>
      </c>
    </row>
    <row r="69" spans="1:4" ht="16.5" thickBot="1">
      <c r="A69" s="93" t="str">
        <f>'J9 - J20'!$A4</f>
        <v>Flavignac</v>
      </c>
      <c r="B69" s="100">
        <f>IF('J9 - J20'!$B4="","",'J9 - J20'!$B4)</f>
        <v>1</v>
      </c>
      <c r="C69" s="100">
        <f>IF('J9 - J20'!$C4="","",'J9 - J20'!$C4)</f>
        <v>5</v>
      </c>
      <c r="D69" s="101" t="str">
        <f>'J9 - J20'!$D4</f>
        <v>Boisseuil</v>
      </c>
    </row>
    <row r="70" spans="1:4" ht="16.5" thickBot="1">
      <c r="A70" s="102" t="str">
        <f>'J9 - J20'!$A5</f>
        <v>Oradour sur Vayres</v>
      </c>
      <c r="B70" s="90">
        <f>IF('J9 - J20'!$B5="","",'J9 - J20'!$B5)</f>
        <v>1</v>
      </c>
      <c r="C70" s="90">
        <f>IF('J9 - J20'!$C5="","",'J9 - J20'!$C5)</f>
        <v>2</v>
      </c>
      <c r="D70" s="103" t="str">
        <f>'J9 - J20'!$D5</f>
        <v>Nexon</v>
      </c>
    </row>
    <row r="71" spans="1:4" ht="16.5" thickBot="1">
      <c r="A71" s="93" t="str">
        <f>'J9 - J20'!$A6</f>
        <v>Saint Léonard 2</v>
      </c>
      <c r="B71" s="100">
        <f>IF('J9 - J20'!$B6="","",'J9 - J20'!$B6)</f>
        <v>0</v>
      </c>
      <c r="C71" s="100">
        <f>IF('J9 - J20'!$C6="","",'J9 - J20'!$C6)</f>
        <v>2</v>
      </c>
      <c r="D71" s="101" t="str">
        <f>'J9 - J20'!$D6</f>
        <v>Pierre Buffière 2</v>
      </c>
    </row>
    <row r="72" spans="1:4" ht="16.5" thickBot="1">
      <c r="A72" s="102" t="str">
        <f>'J9 - J20'!$A7</f>
        <v>AFP Limoges</v>
      </c>
      <c r="B72" s="90">
        <f>IF('J9 - J20'!$B7="","",'J9 - J20'!$B7)</f>
        <v>6</v>
      </c>
      <c r="C72" s="90">
        <f>IF('J9 - J20'!$C7="","",'J9 - J20'!$C7)</f>
        <v>2</v>
      </c>
      <c r="D72" s="103" t="str">
        <f>'J9 - J20'!$D7</f>
        <v>Saint Priest Taurion</v>
      </c>
    </row>
    <row r="73" spans="1:4" ht="16.5" thickBot="1">
      <c r="A73" s="93" t="str">
        <f>'J9 - J20'!$A8</f>
        <v>Elan Sportif</v>
      </c>
      <c r="B73" s="100">
        <f>IF('J9 - J20'!$B8="","",'J9 - J20'!$B8)</f>
        <v>1</v>
      </c>
      <c r="C73" s="100">
        <f>IF('J9 - J20'!$C8="","",'J9 - J20'!$C8)</f>
        <v>1</v>
      </c>
      <c r="D73" s="101" t="str">
        <f>'J9 - J20'!$D8</f>
        <v>Eymoutiers</v>
      </c>
    </row>
    <row r="74" spans="1:4" ht="20.25">
      <c r="A74" s="104"/>
      <c r="B74" s="104"/>
      <c r="C74" s="104"/>
      <c r="D74" s="104"/>
    </row>
    <row r="75" spans="1:4" ht="16.5" thickBot="1">
      <c r="A75" s="83" t="str">
        <f>'J10 - J21'!$A2</f>
        <v>Journée </v>
      </c>
      <c r="B75" s="91">
        <f>'J10 - J21'!$B2</f>
        <v>10</v>
      </c>
      <c r="C75" s="85"/>
      <c r="D75" s="92">
        <f>'J10 - J21'!$D2</f>
        <v>39431</v>
      </c>
    </row>
    <row r="76" spans="1:4" ht="16.5" thickBot="1">
      <c r="A76" s="102" t="str">
        <f>'J10 - J21'!$A3</f>
        <v>Saint Hilaire les Places</v>
      </c>
      <c r="B76" s="90">
        <f>IF('J10 - J21'!$B3="","",'J10 - J21'!$B3)</f>
        <v>1</v>
      </c>
      <c r="C76" s="90">
        <f>IF('J10 - J21'!$C3="","",'J10 - J21'!$C3)</f>
        <v>1</v>
      </c>
      <c r="D76" s="103" t="str">
        <f>'J10 - J21'!$D3</f>
        <v>Flavignac</v>
      </c>
    </row>
    <row r="77" spans="1:4" ht="16.5" thickBot="1">
      <c r="A77" s="93" t="str">
        <f>'J10 - J21'!$A4</f>
        <v>Pierre Buffière 2</v>
      </c>
      <c r="B77" s="100">
        <f>IF('J10 - J21'!$B4="","",'J10 - J21'!$B4)</f>
        <v>2</v>
      </c>
      <c r="C77" s="100">
        <f>IF('J10 - J21'!$C4="","",'J10 - J21'!$C4)</f>
        <v>0</v>
      </c>
      <c r="D77" s="101" t="str">
        <f>'J10 - J21'!$D4</f>
        <v>Limoges Lafarge 2</v>
      </c>
    </row>
    <row r="78" spans="1:4" ht="16.5" thickBot="1">
      <c r="A78" s="102" t="str">
        <f>'J10 - J21'!$A5</f>
        <v>Nexon</v>
      </c>
      <c r="B78" s="90">
        <f>IF('J10 - J21'!$B5="","",'J10 - J21'!$B5)</f>
        <v>1</v>
      </c>
      <c r="C78" s="90">
        <f>IF('J10 - J21'!$C5="","",'J10 - J21'!$C5)</f>
        <v>1</v>
      </c>
      <c r="D78" s="103" t="str">
        <f>'J10 - J21'!$D5</f>
        <v>Saint Priest Taurion</v>
      </c>
    </row>
    <row r="79" spans="1:4" ht="16.5" thickBot="1">
      <c r="A79" s="93" t="str">
        <f>'J10 - J21'!$A6</f>
        <v>Oradour sur Vayres</v>
      </c>
      <c r="B79" s="100">
        <f>IF('J10 - J21'!$B6="","",'J10 - J21'!$B6)</f>
        <v>3</v>
      </c>
      <c r="C79" s="100">
        <f>IF('J10 - J21'!$C6="","",'J10 - J21'!$C6)</f>
        <v>0</v>
      </c>
      <c r="D79" s="101" t="str">
        <f>'J10 - J21'!$D6</f>
        <v>Elan Sportif</v>
      </c>
    </row>
    <row r="80" spans="1:4" ht="16.5" thickBot="1">
      <c r="A80" s="102" t="str">
        <f>'J10 - J21'!$A7</f>
        <v>Eymoutiers</v>
      </c>
      <c r="B80" s="90">
        <f>IF('J10 - J21'!$B7="","",'J10 - J21'!$B7)</f>
        <v>1</v>
      </c>
      <c r="C80" s="90">
        <f>IF('J10 - J21'!$C7="","",'J10 - J21'!$C7)</f>
        <v>2</v>
      </c>
      <c r="D80" s="103" t="str">
        <f>'J10 - J21'!$D7</f>
        <v>Saint Léonard 2</v>
      </c>
    </row>
    <row r="81" spans="1:4" ht="16.5" thickBot="1">
      <c r="A81" s="93" t="str">
        <f>'J10 - J21'!$A8</f>
        <v>Boisseuil</v>
      </c>
      <c r="B81" s="100">
        <f>IF('J10 - J21'!$B8="","",'J10 - J21'!$B8)</f>
        <v>1</v>
      </c>
      <c r="C81" s="100">
        <f>IF('J10 - J21'!$C8="","",'J10 - J21'!$C8)</f>
        <v>1</v>
      </c>
      <c r="D81" s="101" t="str">
        <f>'J10 - J21'!$D8</f>
        <v>AFP Limoges</v>
      </c>
    </row>
    <row r="82" spans="1:4" ht="20.25">
      <c r="A82" s="104"/>
      <c r="B82" s="104"/>
      <c r="C82" s="104"/>
      <c r="D82" s="104"/>
    </row>
    <row r="83" spans="1:4" ht="16.5" thickBot="1">
      <c r="A83" s="83" t="str">
        <f>'J11 - J22'!$A2</f>
        <v>Journée </v>
      </c>
      <c r="B83" s="91">
        <f>'J11 - J22'!$B2</f>
        <v>11</v>
      </c>
      <c r="C83" s="85"/>
      <c r="D83" s="92">
        <f>'J11 - J22'!$D2</f>
        <v>39459</v>
      </c>
    </row>
    <row r="84" spans="1:4" ht="16.5" thickBot="1">
      <c r="A84" s="102" t="str">
        <f>'J11 - J22'!$A3</f>
        <v>Saint Priest Taurion</v>
      </c>
      <c r="B84" s="90">
        <f>IF('J11 - J22'!$B3="","",'J11 - J22'!$B3)</f>
        <v>2</v>
      </c>
      <c r="C84" s="90">
        <f>IF('J11 - J22'!$C3="","",'J11 - J22'!$C3)</f>
        <v>1</v>
      </c>
      <c r="D84" s="103" t="str">
        <f>'J11 - J22'!$D3</f>
        <v>Boisseuil</v>
      </c>
    </row>
    <row r="85" spans="1:4" ht="16.5" thickBot="1">
      <c r="A85" s="93" t="str">
        <f>'J11 - J22'!$A4</f>
        <v>Limoges Lafarge 2</v>
      </c>
      <c r="B85" s="100">
        <f>IF('J11 - J22'!$B4="","",'J11 - J22'!$B4)</f>
        <v>0</v>
      </c>
      <c r="C85" s="100">
        <f>IF('J11 - J22'!$C4="","",'J11 - J22'!$C4)</f>
        <v>3</v>
      </c>
      <c r="D85" s="101" t="str">
        <f>'J11 - J22'!$D4</f>
        <v>Eymoutiers</v>
      </c>
    </row>
    <row r="86" spans="1:4" ht="16.5" thickBot="1">
      <c r="A86" s="102" t="str">
        <f>'J11 - J22'!$A5</f>
        <v>Flavignac</v>
      </c>
      <c r="B86" s="90">
        <f>IF('J11 - J22'!$B5="","",'J11 - J22'!$B5)</f>
        <v>3</v>
      </c>
      <c r="C86" s="90">
        <f>IF('J11 - J22'!$C5="","",'J11 - J22'!$C5)</f>
        <v>1</v>
      </c>
      <c r="D86" s="103" t="str">
        <f>'J11 - J22'!$D5</f>
        <v>Pierre Buffière 2</v>
      </c>
    </row>
    <row r="87" spans="1:4" ht="16.5" thickBot="1">
      <c r="A87" s="93" t="str">
        <f>'J11 - J22'!$A6</f>
        <v>Saint Léonard 2</v>
      </c>
      <c r="B87" s="100">
        <f>IF('J11 - J22'!$B6="","",'J11 - J22'!$B6)</f>
        <v>1</v>
      </c>
      <c r="C87" s="100">
        <f>IF('J11 - J22'!$C6="","",'J11 - J22'!$C6)</f>
        <v>1</v>
      </c>
      <c r="D87" s="101" t="str">
        <f>'J11 - J22'!$D6</f>
        <v>Oradour sur Vayres</v>
      </c>
    </row>
    <row r="88" spans="1:4" ht="16.5" thickBot="1">
      <c r="A88" s="102" t="str">
        <f>'J11 - J22'!$A7</f>
        <v>AFP Limoges</v>
      </c>
      <c r="B88" s="90">
        <f>IF('J11 - J22'!$B7="","",'J11 - J22'!$B7)</f>
        <v>6</v>
      </c>
      <c r="C88" s="90">
        <f>IF('J11 - J22'!$C7="","",'J11 - J22'!$C7)</f>
        <v>1</v>
      </c>
      <c r="D88" s="103" t="str">
        <f>'J11 - J22'!$D7</f>
        <v>Saint Hilaire les Places</v>
      </c>
    </row>
    <row r="89" spans="1:4" ht="16.5" thickBot="1">
      <c r="A89" s="93" t="str">
        <f>'J11 - J22'!$A8</f>
        <v>Elan Sportif</v>
      </c>
      <c r="B89" s="100">
        <f>IF('J11 - J22'!$B8="","",'J11 - J22'!$B8)</f>
        <v>1</v>
      </c>
      <c r="C89" s="100">
        <f>IF('J11 - J22'!$C8="","",'J11 - J22'!$C8)</f>
        <v>3</v>
      </c>
      <c r="D89" s="101" t="str">
        <f>'J11 - J22'!$D8</f>
        <v>Nexon</v>
      </c>
    </row>
    <row r="90" spans="1:4" ht="20.25">
      <c r="A90" s="104"/>
      <c r="B90" s="104"/>
      <c r="C90" s="104"/>
      <c r="D90" s="104"/>
    </row>
    <row r="91" spans="1:4" ht="20.25">
      <c r="A91" s="118" t="s">
        <v>57</v>
      </c>
      <c r="B91" s="118"/>
      <c r="C91" s="118"/>
      <c r="D91" s="118"/>
    </row>
    <row r="92" spans="1:4" ht="16.5" thickBot="1">
      <c r="A92" s="83" t="str">
        <f>'J1 - J12'!$A11</f>
        <v>Journée </v>
      </c>
      <c r="B92" s="91">
        <f>'J1 - J12'!$B11</f>
        <v>12</v>
      </c>
      <c r="C92" s="85"/>
      <c r="D92" s="92">
        <f>'J1 - J12'!$D11</f>
        <v>39467</v>
      </c>
    </row>
    <row r="93" spans="1:4" ht="16.5" thickBot="1">
      <c r="A93" s="102" t="str">
        <f>'J1 - J12'!$A12</f>
        <v>Saint Priest Taurion</v>
      </c>
      <c r="B93" s="90">
        <f>IF('J1 - J12'!$B12="","",'J1 - J12'!$B12)</f>
        <v>4</v>
      </c>
      <c r="C93" s="90">
        <f>IF('J1 - J12'!$C12="","",'J1 - J12'!$C12)</f>
        <v>0</v>
      </c>
      <c r="D93" s="103" t="str">
        <f>'J1 - J12'!$D12</f>
        <v>Saint Hilaire les Places</v>
      </c>
    </row>
    <row r="94" spans="1:4" ht="16.5" thickBot="1">
      <c r="A94" s="93" t="str">
        <f>'J1 - J12'!$A13</f>
        <v>AFP Limoges</v>
      </c>
      <c r="B94" s="100">
        <f>IF('J1 - J12'!$B13="","",'J1 - J12'!$B13)</f>
        <v>3</v>
      </c>
      <c r="C94" s="100">
        <f>IF('J1 - J12'!$C13="","",'J1 - J12'!$C13)</f>
        <v>3</v>
      </c>
      <c r="D94" s="101" t="str">
        <f>'J1 - J12'!$D13</f>
        <v>Pierre Buffière 2</v>
      </c>
    </row>
    <row r="95" spans="1:4" ht="16.5" thickBot="1">
      <c r="A95" s="102" t="str">
        <f>'J1 - J12'!$A14</f>
        <v>Limoges Lafarge 2</v>
      </c>
      <c r="B95" s="90">
        <f>IF('J1 - J12'!$B14="","",'J1 - J12'!$B14)</f>
        <v>2</v>
      </c>
      <c r="C95" s="90">
        <f>IF('J1 - J12'!$C14="","",'J1 - J12'!$C14)</f>
        <v>4</v>
      </c>
      <c r="D95" s="103" t="str">
        <f>'J1 - J12'!$D14</f>
        <v>Oradour sur Vayres</v>
      </c>
    </row>
    <row r="96" spans="1:4" ht="16.5" thickBot="1">
      <c r="A96" s="93" t="str">
        <f>'J1 - J12'!$A15</f>
        <v>Flavignac</v>
      </c>
      <c r="B96" s="100">
        <f>IF('J1 - J12'!$B15="","",'J1 - J12'!$B15)</f>
        <v>4</v>
      </c>
      <c r="C96" s="100">
        <f>IF('J1 - J12'!$C15="","",'J1 - J12'!$C15)</f>
        <v>1</v>
      </c>
      <c r="D96" s="101" t="str">
        <f>'J1 - J12'!$D15</f>
        <v>Eymoutiers</v>
      </c>
    </row>
    <row r="97" spans="1:4" ht="16.5" thickBot="1">
      <c r="A97" s="102" t="str">
        <f>'J1 - J12'!$A16</f>
        <v>Saint Léonard 2</v>
      </c>
      <c r="B97" s="90">
        <f>IF('J1 - J12'!$B16="","",'J1 - J12'!$B16)</f>
        <v>2</v>
      </c>
      <c r="C97" s="90">
        <f>IF('J1 - J12'!$C16="","",'J1 - J12'!$C16)</f>
        <v>2</v>
      </c>
      <c r="D97" s="103" t="str">
        <f>'J1 - J12'!$D16</f>
        <v>Elan Sportif</v>
      </c>
    </row>
    <row r="98" spans="1:4" ht="16.5" thickBot="1">
      <c r="A98" s="93" t="str">
        <f>'J1 - J12'!$A17</f>
        <v>Nexon</v>
      </c>
      <c r="B98" s="100">
        <f>IF('J1 - J12'!$B17="","",'J1 - J12'!$B17)</f>
        <v>1</v>
      </c>
      <c r="C98" s="100">
        <f>IF('J1 - J12'!$C17="","",'J1 - J12'!$C17)</f>
        <v>2</v>
      </c>
      <c r="D98" s="101" t="str">
        <f>'J1 - J12'!$D17</f>
        <v>Boisseuil</v>
      </c>
    </row>
    <row r="99" spans="1:4" ht="20.25">
      <c r="A99" s="104"/>
      <c r="B99" s="104"/>
      <c r="C99" s="104"/>
      <c r="D99" s="104"/>
    </row>
    <row r="100" spans="1:4" ht="16.5" thickBot="1">
      <c r="A100" s="83" t="str">
        <f>'J2 - J13'!$A11</f>
        <v>Journée </v>
      </c>
      <c r="B100" s="91">
        <f>'J2 - J13'!$B11</f>
        <v>13</v>
      </c>
      <c r="C100" s="85"/>
      <c r="D100" s="92">
        <f>'J2 - J13'!$D11</f>
        <v>39481</v>
      </c>
    </row>
    <row r="101" spans="1:4" ht="16.5" thickBot="1">
      <c r="A101" s="102" t="str">
        <f>'J2 - J13'!$A12</f>
        <v>Pierre Buffière 2</v>
      </c>
      <c r="B101" s="90">
        <f>IF('J2 - J13'!$B12="","",'J2 - J13'!$B12)</f>
        <v>1</v>
      </c>
      <c r="C101" s="90">
        <f>IF('J2 - J13'!$C12="","",'J2 - J13'!$C12)</f>
        <v>0</v>
      </c>
      <c r="D101" s="103" t="str">
        <f>'J2 - J13'!$D12</f>
        <v>Saint Priest Taurion</v>
      </c>
    </row>
    <row r="102" spans="1:4" ht="16.5" thickBot="1">
      <c r="A102" s="93" t="str">
        <f>'J2 - J13'!$A13</f>
        <v>Elan Sportif</v>
      </c>
      <c r="B102" s="100">
        <f>IF('J2 - J13'!$B13="","",'J2 - J13'!$B13)</f>
        <v>0</v>
      </c>
      <c r="C102" s="100">
        <f>IF('J2 - J13'!$C13="","",'J2 - J13'!$C13)</f>
        <v>1</v>
      </c>
      <c r="D102" s="101" t="str">
        <f>'J2 - J13'!$D13</f>
        <v>Limoges Lafarge 2</v>
      </c>
    </row>
    <row r="103" spans="1:4" ht="16.5" thickBot="1">
      <c r="A103" s="102" t="str">
        <f>'J2 - J13'!$A14</f>
        <v>Saint Léonard 2</v>
      </c>
      <c r="B103" s="90">
        <f>IF('J2 - J13'!$B14="","",'J2 - J13'!$B14)</f>
        <v>1</v>
      </c>
      <c r="C103" s="90">
        <f>IF('J2 - J13'!$C14="","",'J2 - J13'!$C14)</f>
        <v>1</v>
      </c>
      <c r="D103" s="103" t="str">
        <f>'J2 - J13'!$D14</f>
        <v>Nexon</v>
      </c>
    </row>
    <row r="104" spans="1:4" ht="16.5" thickBot="1">
      <c r="A104" s="93" t="str">
        <f>'J2 - J13'!$A15</f>
        <v>Oradour sur Vayres</v>
      </c>
      <c r="B104" s="100">
        <f>IF('J2 - J13'!$B15="","",'J2 - J13'!$B15)</f>
        <v>1</v>
      </c>
      <c r="C104" s="100">
        <f>IF('J2 - J13'!$C15="","",'J2 - J13'!$C15)</f>
        <v>1</v>
      </c>
      <c r="D104" s="101" t="str">
        <f>'J2 - J13'!$D15</f>
        <v>Flavignac</v>
      </c>
    </row>
    <row r="105" spans="1:4" ht="16.5" thickBot="1">
      <c r="A105" s="102" t="str">
        <f>'J2 - J13'!$A16</f>
        <v>Eymoutiers</v>
      </c>
      <c r="B105" s="90">
        <f>IF('J2 - J13'!$B16="","",'J2 - J13'!$B16)</f>
        <v>1</v>
      </c>
      <c r="C105" s="90">
        <f>IF('J2 - J13'!$C16="","",'J2 - J13'!$C16)</f>
        <v>0</v>
      </c>
      <c r="D105" s="103" t="str">
        <f>'J2 - J13'!$D16</f>
        <v>AFP Limoges</v>
      </c>
    </row>
    <row r="106" spans="1:4" ht="16.5" thickBot="1">
      <c r="A106" s="93" t="str">
        <f>'J2 - J13'!$A17</f>
        <v>Saint Hilaire les Places</v>
      </c>
      <c r="B106" s="100">
        <f>IF('J2 - J13'!$B17="","",'J2 - J13'!$B17)</f>
        <v>4</v>
      </c>
      <c r="C106" s="100">
        <f>IF('J2 - J13'!$C17="","",'J2 - J13'!$C17)</f>
        <v>7</v>
      </c>
      <c r="D106" s="101" t="str">
        <f>'J2 - J13'!$D17</f>
        <v>Boisseuil</v>
      </c>
    </row>
    <row r="107" spans="1:4" ht="20.25">
      <c r="A107" s="104"/>
      <c r="B107" s="104"/>
      <c r="C107" s="104"/>
      <c r="D107" s="104"/>
    </row>
    <row r="108" spans="1:4" ht="16.5" thickBot="1">
      <c r="A108" s="83" t="str">
        <f>'J3 - J14'!$A11</f>
        <v>Journée </v>
      </c>
      <c r="B108" s="91">
        <f>'J3 - J14'!$B11</f>
        <v>14</v>
      </c>
      <c r="C108" s="85"/>
      <c r="D108" s="92">
        <f>'J3 - J14'!$D11</f>
        <v>39488</v>
      </c>
    </row>
    <row r="109" spans="1:4" ht="16.5" thickBot="1">
      <c r="A109" s="102" t="str">
        <f>'J3 - J14'!$A12</f>
        <v>Nexon</v>
      </c>
      <c r="B109" s="90">
        <f>IF('J3 - J14'!$B12="","",'J3 - J14'!$B12)</f>
        <v>6</v>
      </c>
      <c r="C109" s="90">
        <f>IF('J3 - J14'!$C12="","",'J3 - J14'!$C12)</f>
        <v>1</v>
      </c>
      <c r="D109" s="103" t="str">
        <f>'J3 - J14'!$D12</f>
        <v>Saint Hilaire les Places</v>
      </c>
    </row>
    <row r="110" spans="1:4" ht="16.5" thickBot="1">
      <c r="A110" s="93" t="str">
        <f>'J3 - J14'!$A13</f>
        <v>Boisseuil</v>
      </c>
      <c r="B110" s="100">
        <f>IF('J3 - J14'!$B13="","",'J3 - J14'!$B13)</f>
        <v>1</v>
      </c>
      <c r="C110" s="100">
        <f>IF('J3 - J14'!$C13="","",'J3 - J14'!$C13)</f>
        <v>1</v>
      </c>
      <c r="D110" s="101" t="str">
        <f>'J3 - J14'!$D13</f>
        <v>Pierre Buffière 2</v>
      </c>
    </row>
    <row r="111" spans="1:4" ht="16.5" thickBot="1">
      <c r="A111" s="102" t="str">
        <f>'J3 - J14'!$A14</f>
        <v>AFP Limoges</v>
      </c>
      <c r="B111" s="90">
        <f>IF('J3 - J14'!$B14="","",'J3 - J14'!$B14)</f>
        <v>3</v>
      </c>
      <c r="C111" s="90">
        <f>IF('J3 - J14'!$C14="","",'J3 - J14'!$C14)</f>
        <v>4</v>
      </c>
      <c r="D111" s="103" t="str">
        <f>'J3 - J14'!$D14</f>
        <v>Oradour sur Vayres</v>
      </c>
    </row>
    <row r="112" spans="1:4" ht="16.5" thickBot="1">
      <c r="A112" s="93" t="str">
        <f>'J3 - J14'!$A15</f>
        <v>Limoges Lafarge 2</v>
      </c>
      <c r="B112" s="100">
        <f>IF('J3 - J14'!$B15="","",'J3 - J14'!$B15)</f>
        <v>1</v>
      </c>
      <c r="C112" s="100">
        <f>IF('J3 - J14'!$C15="","",'J3 - J14'!$C15)</f>
        <v>2</v>
      </c>
      <c r="D112" s="101" t="str">
        <f>'J3 - J14'!$D15</f>
        <v>Saint Léonard 2</v>
      </c>
    </row>
    <row r="113" spans="1:4" ht="16.5" thickBot="1">
      <c r="A113" s="102" t="str">
        <f>'J3 - J14'!$A16</f>
        <v>Saint Priest Taurion</v>
      </c>
      <c r="B113" s="90">
        <f>IF('J3 - J14'!$B16="","",'J3 - J14'!$B16)</f>
        <v>0</v>
      </c>
      <c r="C113" s="90">
        <f>IF('J3 - J14'!$C16="","",'J3 - J14'!$C16)</f>
        <v>1</v>
      </c>
      <c r="D113" s="103" t="str">
        <f>'J3 - J14'!$D16</f>
        <v>Eymoutiers</v>
      </c>
    </row>
    <row r="114" spans="1:4" ht="16.5" thickBot="1">
      <c r="A114" s="93" t="str">
        <f>'J3 - J14'!$A17</f>
        <v>Flavignac</v>
      </c>
      <c r="B114" s="100">
        <f>IF('J3 - J14'!$B17="","",'J3 - J14'!$B17)</f>
        <v>4</v>
      </c>
      <c r="C114" s="100">
        <f>IF('J3 - J14'!$C17="","",'J3 - J14'!$C17)</f>
        <v>1</v>
      </c>
      <c r="D114" s="101" t="str">
        <f>'J3 - J14'!$D17</f>
        <v>Elan Sportif</v>
      </c>
    </row>
    <row r="115" spans="1:4" ht="20.25">
      <c r="A115" s="104"/>
      <c r="B115" s="104"/>
      <c r="C115" s="104"/>
      <c r="D115" s="104"/>
    </row>
    <row r="116" spans="1:4" ht="16.5" thickBot="1">
      <c r="A116" s="83" t="str">
        <f>'J4 - J15'!$A11</f>
        <v>Journée </v>
      </c>
      <c r="B116" s="91">
        <f>'J4 - J15'!$B11</f>
        <v>15</v>
      </c>
      <c r="C116" s="85"/>
      <c r="D116" s="92">
        <f>'J4 - J15'!$D11</f>
        <v>39495</v>
      </c>
    </row>
    <row r="117" spans="1:4" ht="16.5" thickBot="1">
      <c r="A117" s="102" t="str">
        <f>'J4 - J15'!$A12</f>
        <v>Pierre Buffière 2</v>
      </c>
      <c r="B117" s="90">
        <f>IF('J4 - J15'!$B12="","",'J4 - J15'!$B12)</f>
        <v>1</v>
      </c>
      <c r="C117" s="90">
        <f>IF('J4 - J15'!$C12="","",'J4 - J15'!$C12)</f>
        <v>0</v>
      </c>
      <c r="D117" s="103" t="str">
        <f>'J4 - J15'!$D12</f>
        <v>Saint Hilaire les Places</v>
      </c>
    </row>
    <row r="118" spans="1:4" ht="16.5" thickBot="1">
      <c r="A118" s="93" t="str">
        <f>'J4 - J15'!$A13</f>
        <v>Oradour sur Vayres</v>
      </c>
      <c r="B118" s="100">
        <f>IF('J4 - J15'!$B13="","",'J4 - J15'!$B13)</f>
        <v>1</v>
      </c>
      <c r="C118" s="100">
        <f>IF('J4 - J15'!$C13="","",'J4 - J15'!$C13)</f>
        <v>3</v>
      </c>
      <c r="D118" s="101" t="str">
        <f>'J4 - J15'!$D13</f>
        <v>Saint Priest Taurion</v>
      </c>
    </row>
    <row r="119" spans="1:4" ht="16.5" thickBot="1">
      <c r="A119" s="102" t="str">
        <f>'J4 - J15'!$A14</f>
        <v>Limoges Lafarge 2</v>
      </c>
      <c r="B119" s="90">
        <f>IF('J4 - J15'!$B14="","",'J4 - J15'!$B14)</f>
        <v>1</v>
      </c>
      <c r="C119" s="90">
        <f>IF('J4 - J15'!$C14="","",'J4 - J15'!$C14)</f>
        <v>2</v>
      </c>
      <c r="D119" s="103" t="str">
        <f>'J4 - J15'!$D14</f>
        <v>Nexon</v>
      </c>
    </row>
    <row r="120" spans="1:4" ht="16.5" thickBot="1">
      <c r="A120" s="93" t="str">
        <f>'J4 - J15'!$A15</f>
        <v>Saint Léonard 2</v>
      </c>
      <c r="B120" s="100">
        <f>IF('J4 - J15'!$B15="","",'J4 - J15'!$B15)</f>
        <v>0</v>
      </c>
      <c r="C120" s="100">
        <f>IF('J4 - J15'!$C15="","",'J4 - J15'!$C15)</f>
        <v>2</v>
      </c>
      <c r="D120" s="101" t="str">
        <f>'J4 - J15'!$D15</f>
        <v>Flavignac</v>
      </c>
    </row>
    <row r="121" spans="1:4" ht="16.5" thickBot="1">
      <c r="A121" s="102" t="str">
        <f>'J4 - J15'!$A16</f>
        <v>Elan Sportif</v>
      </c>
      <c r="B121" s="90">
        <f>IF('J4 - J15'!$B16="","",'J4 - J15'!$B16)</f>
        <v>1</v>
      </c>
      <c r="C121" s="90">
        <f>IF('J4 - J15'!$C16="","",'J4 - J15'!$C16)</f>
        <v>1</v>
      </c>
      <c r="D121" s="103" t="str">
        <f>'J4 - J15'!$D16</f>
        <v>AFP Limoges</v>
      </c>
    </row>
    <row r="122" spans="1:4" ht="16.5" thickBot="1">
      <c r="A122" s="93" t="str">
        <f>'J4 - J15'!$A17</f>
        <v>Eymoutiers</v>
      </c>
      <c r="B122" s="100">
        <f>IF('J4 - J15'!$B17="","",'J4 - J15'!$B17)</f>
        <v>0</v>
      </c>
      <c r="C122" s="100">
        <f>IF('J4 - J15'!$C17="","",'J4 - J15'!$C17)</f>
        <v>2</v>
      </c>
      <c r="D122" s="101" t="str">
        <f>'J4 - J15'!$D17</f>
        <v>Boisseuil</v>
      </c>
    </row>
    <row r="123" spans="1:4" ht="20.25">
      <c r="A123" s="104"/>
      <c r="B123" s="104"/>
      <c r="C123" s="104"/>
      <c r="D123" s="104"/>
    </row>
    <row r="124" spans="1:4" ht="16.5" thickBot="1">
      <c r="A124" s="83" t="str">
        <f>'J5 - J16'!$A11</f>
        <v>Journée </v>
      </c>
      <c r="B124" s="91">
        <f>'J5 - J16'!$B11</f>
        <v>16</v>
      </c>
      <c r="C124" s="85"/>
      <c r="D124" s="92">
        <f>'J5 - J16'!$D11</f>
        <v>39524</v>
      </c>
    </row>
    <row r="125" spans="1:4" ht="16.5" thickBot="1">
      <c r="A125" s="102" t="str">
        <f>'J5 - J16'!$A12</f>
        <v>Nexon</v>
      </c>
      <c r="B125" s="90">
        <f>IF('J5 - J16'!$B12="","",'J5 - J16'!$B12)</f>
        <v>0</v>
      </c>
      <c r="C125" s="90">
        <f>IF('J5 - J16'!$C12="","",'J5 - J16'!$C12)</f>
        <v>1</v>
      </c>
      <c r="D125" s="103" t="str">
        <f>'J5 - J16'!$D12</f>
        <v>Pierre Buffière 2</v>
      </c>
    </row>
    <row r="126" spans="1:4" ht="16.5" thickBot="1">
      <c r="A126" s="93" t="str">
        <f>'J5 - J16'!$A13</f>
        <v>Flavignac</v>
      </c>
      <c r="B126" s="100">
        <f>IF('J5 - J16'!$B13="","",'J5 - J16'!$B13)</f>
        <v>5</v>
      </c>
      <c r="C126" s="100">
        <f>IF('J5 - J16'!$C13="","",'J5 - J16'!$C13)</f>
        <v>5</v>
      </c>
      <c r="D126" s="101" t="str">
        <f>'J5 - J16'!$D13</f>
        <v>Limoges Lafarge 2</v>
      </c>
    </row>
    <row r="127" spans="1:4" ht="16.5" thickBot="1">
      <c r="A127" s="102" t="str">
        <f>'J5 - J16'!$A14</f>
        <v>Boisseuil</v>
      </c>
      <c r="B127" s="90">
        <f>IF('J5 - J16'!$B14="","",'J5 - J16'!$B14)</f>
        <v>0</v>
      </c>
      <c r="C127" s="90">
        <f>IF('J5 - J16'!$C14="","",'J5 - J16'!$C14)</f>
        <v>2</v>
      </c>
      <c r="D127" s="103" t="str">
        <f>'J5 - J16'!$D14</f>
        <v>Oradour sur Vayres</v>
      </c>
    </row>
    <row r="128" spans="1:4" ht="16.5" thickBot="1">
      <c r="A128" s="93" t="str">
        <f>'J5 - J16'!$A15</f>
        <v>AFP Limoges</v>
      </c>
      <c r="B128" s="100">
        <f>IF('J5 - J16'!$B15="","",'J5 - J16'!$B15)</f>
        <v>3</v>
      </c>
      <c r="C128" s="100">
        <f>IF('J5 - J16'!$C15="","",'J5 - J16'!$C15)</f>
        <v>0</v>
      </c>
      <c r="D128" s="101" t="str">
        <f>'J5 - J16'!$D15</f>
        <v>Saint Léonard 2</v>
      </c>
    </row>
    <row r="129" spans="1:4" ht="16.5" thickBot="1">
      <c r="A129" s="102" t="str">
        <f>'J5 - J16'!$A16</f>
        <v>Saint Hilaire les Places</v>
      </c>
      <c r="B129" s="90">
        <f>IF('J5 - J16'!$B16="","",'J5 - J16'!$B16)</f>
        <v>2</v>
      </c>
      <c r="C129" s="90">
        <f>IF('J5 - J16'!$C16="","",'J5 - J16'!$C16)</f>
        <v>2</v>
      </c>
      <c r="D129" s="103" t="str">
        <f>'J5 - J16'!$D16</f>
        <v>Eymoutiers</v>
      </c>
    </row>
    <row r="130" spans="1:4" ht="16.5" thickBot="1">
      <c r="A130" s="93" t="str">
        <f>'J5 - J16'!$A17</f>
        <v>Saint Priest Taurion</v>
      </c>
      <c r="B130" s="100">
        <f>IF('J5 - J16'!$B17="","",'J5 - J16'!$B17)</f>
        <v>2</v>
      </c>
      <c r="C130" s="100">
        <f>IF('J5 - J16'!$C17="","",'J5 - J16'!$C17)</f>
        <v>1</v>
      </c>
      <c r="D130" s="101" t="str">
        <f>'J5 - J16'!$D17</f>
        <v>Elan Sportif</v>
      </c>
    </row>
    <row r="131" spans="1:4" ht="20.25">
      <c r="A131" s="104"/>
      <c r="B131" s="104"/>
      <c r="C131" s="104"/>
      <c r="D131" s="104"/>
    </row>
    <row r="132" spans="1:4" ht="16.5" thickBot="1">
      <c r="A132" s="83" t="str">
        <f>'J6 - J17'!$A11</f>
        <v>Journée </v>
      </c>
      <c r="B132" s="91">
        <f>'J6 - J17'!$B11</f>
        <v>17</v>
      </c>
      <c r="C132" s="85"/>
      <c r="D132" s="92">
        <f>'J6 - J17'!$D11</f>
        <v>39531</v>
      </c>
    </row>
    <row r="133" spans="1:4" ht="16.5" thickBot="1">
      <c r="A133" s="102" t="str">
        <f>'J6 - J17'!$A12</f>
        <v>Oradour sur Vayres</v>
      </c>
      <c r="B133" s="90">
        <f>IF('J6 - J17'!$B12="","",'J6 - J17'!$B12)</f>
        <v>2</v>
      </c>
      <c r="C133" s="90">
        <f>IF('J6 - J17'!$C12="","",'J6 - J17'!$C12)</f>
        <v>2</v>
      </c>
      <c r="D133" s="103" t="str">
        <f>'J6 - J17'!$D12</f>
        <v>Saint Hilaire les Places</v>
      </c>
    </row>
    <row r="134" spans="1:4" ht="16.5" thickBot="1">
      <c r="A134" s="93" t="str">
        <f>'J6 - J17'!$A13</f>
        <v>Saint Léonard 2</v>
      </c>
      <c r="B134" s="100">
        <f>IF('J6 - J17'!$B13="","",'J6 - J17'!$B13)</f>
        <v>1</v>
      </c>
      <c r="C134" s="100">
        <f>IF('J6 - J17'!$C13="","",'J6 - J17'!$C13)</f>
        <v>2</v>
      </c>
      <c r="D134" s="101" t="str">
        <f>'J6 - J17'!$D13</f>
        <v>Saint Priest Taurion</v>
      </c>
    </row>
    <row r="135" spans="1:4" ht="16.5" thickBot="1">
      <c r="A135" s="102" t="str">
        <f>'J6 - J17'!$A14</f>
        <v>Eymoutiers</v>
      </c>
      <c r="B135" s="90">
        <f>IF('J6 - J17'!$B14="","",'J6 - J17'!$B14)</f>
        <v>3</v>
      </c>
      <c r="C135" s="90">
        <f>IF('J6 - J17'!$C14="","",'J6 - J17'!$C14)</f>
        <v>4</v>
      </c>
      <c r="D135" s="103" t="str">
        <f>'J6 - J17'!$D14</f>
        <v>Pierre Buffière 2</v>
      </c>
    </row>
    <row r="136" spans="1:4" ht="16.5" thickBot="1">
      <c r="A136" s="93" t="str">
        <f>'J6 - J17'!$A15</f>
        <v>Flavignac</v>
      </c>
      <c r="B136" s="100">
        <f>IF('J6 - J17'!$B15="","",'J6 - J17'!$B15)</f>
        <v>2</v>
      </c>
      <c r="C136" s="100">
        <f>IF('J6 - J17'!$C15="","",'J6 - J17'!$C15)</f>
        <v>0</v>
      </c>
      <c r="D136" s="101" t="str">
        <f>'J6 - J17'!$D15</f>
        <v>Nexon</v>
      </c>
    </row>
    <row r="137" spans="1:4" ht="16.5" thickBot="1">
      <c r="A137" s="102" t="str">
        <f>'J6 - J17'!$A16</f>
        <v>Limoges Lafarge 2</v>
      </c>
      <c r="B137" s="90">
        <f>IF('J6 - J17'!$B16="","",'J6 - J17'!$B16)</f>
        <v>4</v>
      </c>
      <c r="C137" s="90">
        <f>IF('J6 - J17'!$C16="","",'J6 - J17'!$C16)</f>
        <v>5</v>
      </c>
      <c r="D137" s="103" t="str">
        <f>'J6 - J17'!$D16</f>
        <v>AFP Limoges</v>
      </c>
    </row>
    <row r="138" spans="1:4" ht="16.5" thickBot="1">
      <c r="A138" s="93" t="str">
        <f>'J6 - J17'!$A17</f>
        <v>Elan Sportif</v>
      </c>
      <c r="B138" s="100">
        <f>IF('J6 - J17'!$B17="","",'J6 - J17'!$B17)</f>
        <v>0</v>
      </c>
      <c r="C138" s="100">
        <f>IF('J6 - J17'!$C17="","",'J6 - J17'!$C17)</f>
        <v>2</v>
      </c>
      <c r="D138" s="101" t="str">
        <f>'J6 - J17'!$D17</f>
        <v>Boisseuil</v>
      </c>
    </row>
    <row r="139" spans="1:4" ht="20.25">
      <c r="A139" s="104"/>
      <c r="B139" s="104"/>
      <c r="C139" s="104"/>
      <c r="D139" s="104"/>
    </row>
    <row r="140" spans="1:4" ht="16.5" thickBot="1">
      <c r="A140" s="83" t="str">
        <f>'J7 - J18'!$A11</f>
        <v>Journée </v>
      </c>
      <c r="B140" s="91">
        <f>'J7 - J18'!$B11</f>
        <v>18</v>
      </c>
      <c r="C140" s="85"/>
      <c r="D140" s="92">
        <f>'J7 - J18'!$D11</f>
        <v>39538</v>
      </c>
    </row>
    <row r="141" spans="1:4" ht="16.5" thickBot="1">
      <c r="A141" s="102" t="str">
        <f>'J7 - J18'!$A12</f>
        <v>Saint Priest Taurion</v>
      </c>
      <c r="B141" s="90">
        <f>IF('J7 - J18'!$B12="","",'J7 - J18'!$B12)</f>
        <v>6</v>
      </c>
      <c r="C141" s="90">
        <f>IF('J7 - J18'!$C12="","",'J7 - J18'!$C12)</f>
        <v>0</v>
      </c>
      <c r="D141" s="103" t="str">
        <f>'J7 - J18'!$D12</f>
        <v>Limoges Lafarge 2</v>
      </c>
    </row>
    <row r="142" spans="1:4" ht="16.5" thickBot="1">
      <c r="A142" s="93" t="str">
        <f>'J7 - J18'!$A13</f>
        <v>AFP Limoges</v>
      </c>
      <c r="B142" s="100">
        <f>IF('J7 - J18'!$B13="","",'J7 - J18'!$B13)</f>
        <v>2</v>
      </c>
      <c r="C142" s="100">
        <f>IF('J7 - J18'!$C13="","",'J7 - J18'!$C13)</f>
        <v>3</v>
      </c>
      <c r="D142" s="101" t="str">
        <f>'J7 - J18'!$D13</f>
        <v>Flavignac</v>
      </c>
    </row>
    <row r="143" spans="1:4" ht="16.5" thickBot="1">
      <c r="A143" s="102" t="str">
        <f>'J7 - J18'!$A14</f>
        <v>Pierre Buffière 2</v>
      </c>
      <c r="B143" s="90">
        <f>IF('J7 - J18'!$B14="","",'J7 - J18'!$B14)</f>
        <v>2</v>
      </c>
      <c r="C143" s="90">
        <f>IF('J7 - J18'!$C14="","",'J7 - J18'!$C14)</f>
        <v>2</v>
      </c>
      <c r="D143" s="103" t="str">
        <f>'J7 - J18'!$D14</f>
        <v>Oradour sur Vayres</v>
      </c>
    </row>
    <row r="144" spans="1:4" ht="16.5" thickBot="1">
      <c r="A144" s="93" t="str">
        <f>'J7 - J18'!$A15</f>
        <v>Boisseuil</v>
      </c>
      <c r="B144" s="100">
        <f>IF('J7 - J18'!$B15="","",'J7 - J18'!$B15)</f>
        <v>1</v>
      </c>
      <c r="C144" s="100">
        <f>IF('J7 - J18'!$C15="","",'J7 - J18'!$C15)</f>
        <v>1</v>
      </c>
      <c r="D144" s="101" t="str">
        <f>'J7 - J18'!$D15</f>
        <v>Saint Léonard 2</v>
      </c>
    </row>
    <row r="145" spans="1:4" ht="16.5" thickBot="1">
      <c r="A145" s="102" t="str">
        <f>'J7 - J18'!$A16</f>
        <v>Nexon</v>
      </c>
      <c r="B145" s="90">
        <f>IF('J7 - J18'!$B16="","",'J7 - J18'!$B16)</f>
        <v>0</v>
      </c>
      <c r="C145" s="90">
        <f>IF('J7 - J18'!$C16="","",'J7 - J18'!$C16)</f>
        <v>2</v>
      </c>
      <c r="D145" s="103" t="str">
        <f>'J7 - J18'!$D16</f>
        <v>Eymoutiers</v>
      </c>
    </row>
    <row r="146" spans="1:4" ht="16.5" thickBot="1">
      <c r="A146" s="93" t="str">
        <f>'J7 - J18'!$A17</f>
        <v>Saint Hilaire les Places</v>
      </c>
      <c r="B146" s="100">
        <f>IF('J7 - J18'!$B17="","",'J7 - J18'!$B17)</f>
        <v>2</v>
      </c>
      <c r="C146" s="100">
        <f>IF('J7 - J18'!$C17="","",'J7 - J18'!$C17)</f>
        <v>7</v>
      </c>
      <c r="D146" s="101" t="str">
        <f>'J7 - J18'!$D17</f>
        <v>Elan Sportif</v>
      </c>
    </row>
    <row r="147" spans="1:4" ht="20.25">
      <c r="A147" s="104"/>
      <c r="B147" s="104"/>
      <c r="C147" s="104"/>
      <c r="D147" s="104"/>
    </row>
    <row r="148" spans="1:4" ht="16.5" thickBot="1">
      <c r="A148" s="83" t="str">
        <f>'J8 - J19'!$A11</f>
        <v>Journée </v>
      </c>
      <c r="B148" s="91">
        <f>'J8 - J19'!$B11</f>
        <v>19</v>
      </c>
      <c r="C148" s="85"/>
      <c r="D148" s="92">
        <f>'J8 - J19'!$D11</f>
        <v>39559</v>
      </c>
    </row>
    <row r="149" spans="1:4" ht="16.5" thickBot="1">
      <c r="A149" s="102" t="str">
        <f>'J8 - J19'!$A12</f>
        <v>Saint Léonard 2</v>
      </c>
      <c r="B149" s="90">
        <f>IF('J8 - J19'!$B12="","",'J8 - J19'!$B12)</f>
        <v>1</v>
      </c>
      <c r="C149" s="90">
        <f>IF('J8 - J19'!$C12="","",'J8 - J19'!$C12)</f>
        <v>2</v>
      </c>
      <c r="D149" s="103" t="str">
        <f>'J8 - J19'!$D12</f>
        <v>Saint Hilaire les Places</v>
      </c>
    </row>
    <row r="150" spans="1:4" ht="16.5" thickBot="1">
      <c r="A150" s="93" t="str">
        <f>'J8 - J19'!$A13</f>
        <v>Flavignac</v>
      </c>
      <c r="B150" s="100">
        <f>IF('J8 - J19'!$B13="","",'J8 - J19'!$B13)</f>
        <v>2</v>
      </c>
      <c r="C150" s="100">
        <f>IF('J8 - J19'!$C13="","",'J8 - J19'!$C13)</f>
        <v>2</v>
      </c>
      <c r="D150" s="101" t="str">
        <f>'J8 - J19'!$D13</f>
        <v>Saint Priest Taurion</v>
      </c>
    </row>
    <row r="151" spans="1:4" ht="16.5" thickBot="1">
      <c r="A151" s="102" t="str">
        <f>'J8 - J19'!$A14</f>
        <v>Elan Sportif</v>
      </c>
      <c r="B151" s="90">
        <f>IF('J8 - J19'!$B14="","",'J8 - J19'!$B14)</f>
        <v>2</v>
      </c>
      <c r="C151" s="90">
        <f>IF('J8 - J19'!$C14="","",'J8 - J19'!$C14)</f>
        <v>2</v>
      </c>
      <c r="D151" s="103" t="str">
        <f>'J8 - J19'!$D14</f>
        <v>Pierre Buffière 2</v>
      </c>
    </row>
    <row r="152" spans="1:4" ht="16.5" thickBot="1">
      <c r="A152" s="93" t="str">
        <f>'J8 - J19'!$A15</f>
        <v>AFP Limoges</v>
      </c>
      <c r="B152" s="100">
        <f>IF('J8 - J19'!$B15="","",'J8 - J19'!$B15)</f>
        <v>5</v>
      </c>
      <c r="C152" s="100">
        <f>IF('J8 - J19'!$C15="","",'J8 - J19'!$C15)</f>
        <v>1</v>
      </c>
      <c r="D152" s="101" t="str">
        <f>'J8 - J19'!$D15</f>
        <v>Nexon</v>
      </c>
    </row>
    <row r="153" spans="1:4" ht="16.5" thickBot="1">
      <c r="A153" s="102" t="str">
        <f>'J8 - J19'!$A16</f>
        <v>Oradour sur Vayres</v>
      </c>
      <c r="B153" s="90">
        <f>IF('J8 - J19'!$B16="","",'J8 - J19'!$B16)</f>
        <v>3</v>
      </c>
      <c r="C153" s="90">
        <f>IF('J8 - J19'!$C16="","",'J8 - J19'!$C16)</f>
        <v>1</v>
      </c>
      <c r="D153" s="103" t="str">
        <f>'J8 - J19'!$D16</f>
        <v>Eymoutiers</v>
      </c>
    </row>
    <row r="154" spans="1:4" ht="16.5" thickBot="1">
      <c r="A154" s="93" t="str">
        <f>'J8 - J19'!$A17</f>
        <v>Limoges Lafarge 2</v>
      </c>
      <c r="B154" s="100">
        <f>IF('J8 - J19'!$B17="","",'J8 - J19'!$B17)</f>
        <v>3</v>
      </c>
      <c r="C154" s="100">
        <f>IF('J8 - J19'!$C17="","",'J8 - J19'!$C17)</f>
        <v>2</v>
      </c>
      <c r="D154" s="101" t="str">
        <f>'J8 - J19'!$D17</f>
        <v>Boisseuil</v>
      </c>
    </row>
    <row r="155" spans="1:4" ht="20.25">
      <c r="A155" s="104"/>
      <c r="B155" s="104"/>
      <c r="C155" s="104"/>
      <c r="D155" s="104"/>
    </row>
    <row r="156" spans="1:4" ht="16.5" thickBot="1">
      <c r="A156" s="83" t="str">
        <f>'J9 - J20'!$A11</f>
        <v>Journée </v>
      </c>
      <c r="B156" s="91">
        <f>'J9 - J20'!$B11</f>
        <v>20</v>
      </c>
      <c r="C156" s="85"/>
      <c r="D156" s="92">
        <f>'J9 - J20'!$D11</f>
        <v>39566</v>
      </c>
    </row>
    <row r="157" spans="1:4" ht="16.5" thickBot="1">
      <c r="A157" s="102" t="str">
        <f>'J9 - J20'!$A12</f>
        <v>Saint Hilaire les Places</v>
      </c>
      <c r="B157" s="90">
        <f>IF('J9 - J20'!$B12="","",'J9 - J20'!$B12)</f>
        <v>5</v>
      </c>
      <c r="C157" s="90">
        <f>IF('J9 - J20'!$C12="","",'J9 - J20'!$C12)</f>
        <v>1</v>
      </c>
      <c r="D157" s="103" t="str">
        <f>'J9 - J20'!$D12</f>
        <v>Limoges Lafarge 2</v>
      </c>
    </row>
    <row r="158" spans="1:4" ht="16.5" thickBot="1">
      <c r="A158" s="93" t="str">
        <f>'J9 - J20'!$A13</f>
        <v>Boisseuil</v>
      </c>
      <c r="B158" s="100">
        <f>IF('J9 - J20'!$B13="","",'J9 - J20'!$B13)</f>
        <v>3</v>
      </c>
      <c r="C158" s="100">
        <f>IF('J9 - J20'!$C13="","",'J9 - J20'!$C13)</f>
        <v>1</v>
      </c>
      <c r="D158" s="101" t="str">
        <f>'J9 - J20'!$D13</f>
        <v>Flavignac</v>
      </c>
    </row>
    <row r="159" spans="1:4" ht="16.5" thickBot="1">
      <c r="A159" s="102" t="str">
        <f>'J9 - J20'!$A14</f>
        <v>Nexon</v>
      </c>
      <c r="B159" s="90">
        <f>IF('J9 - J20'!$B14="","",'J9 - J20'!$B14)</f>
        <v>0</v>
      </c>
      <c r="C159" s="90">
        <f>IF('J9 - J20'!$C14="","",'J9 - J20'!$C14)</f>
        <v>2</v>
      </c>
      <c r="D159" s="103" t="str">
        <f>'J9 - J20'!$D14</f>
        <v>Oradour sur Vayres</v>
      </c>
    </row>
    <row r="160" spans="1:4" ht="16.5" thickBot="1">
      <c r="A160" s="93" t="str">
        <f>'J9 - J20'!$A15</f>
        <v>Pierre Buffière 2</v>
      </c>
      <c r="B160" s="100">
        <f>IF('J9 - J20'!$B15="","",'J9 - J20'!$B15)</f>
        <v>1</v>
      </c>
      <c r="C160" s="100">
        <f>IF('J9 - J20'!$C15="","",'J9 - J20'!$C15)</f>
        <v>3</v>
      </c>
      <c r="D160" s="101" t="str">
        <f>'J9 - J20'!$D15</f>
        <v>Saint Léonard 2</v>
      </c>
    </row>
    <row r="161" spans="1:4" ht="16.5" thickBot="1">
      <c r="A161" s="102" t="str">
        <f>'J9 - J20'!$A16</f>
        <v>Saint Priest Taurion</v>
      </c>
      <c r="B161" s="90">
        <f>IF('J9 - J20'!$B16="","",'J9 - J20'!$B16)</f>
        <v>0</v>
      </c>
      <c r="C161" s="90">
        <f>IF('J9 - J20'!$C16="","",'J9 - J20'!$C16)</f>
        <v>2</v>
      </c>
      <c r="D161" s="103" t="str">
        <f>'J9 - J20'!$D16</f>
        <v>AFP Limoges</v>
      </c>
    </row>
    <row r="162" spans="1:4" ht="16.5" thickBot="1">
      <c r="A162" s="93" t="str">
        <f>'J9 - J20'!$A17</f>
        <v>Eymoutiers</v>
      </c>
      <c r="B162" s="100">
        <f>IF('J9 - J20'!$B17="","",'J9 - J20'!$B17)</f>
        <v>0</v>
      </c>
      <c r="C162" s="100">
        <f>IF('J9 - J20'!$C17="","",'J9 - J20'!$C17)</f>
        <v>2</v>
      </c>
      <c r="D162" s="101" t="str">
        <f>'J9 - J20'!$D17</f>
        <v>Elan Sportif</v>
      </c>
    </row>
    <row r="163" spans="1:4" ht="20.25">
      <c r="A163" s="104"/>
      <c r="B163" s="104"/>
      <c r="C163" s="104"/>
      <c r="D163" s="104"/>
    </row>
    <row r="164" spans="1:4" ht="16.5" thickBot="1">
      <c r="A164" s="83" t="str">
        <f>'J10 - J21'!$A11</f>
        <v>Journée </v>
      </c>
      <c r="B164" s="91">
        <f>'J10 - J21'!$B11</f>
        <v>21</v>
      </c>
      <c r="C164" s="85"/>
      <c r="D164" s="92">
        <f>'J10 - J21'!$D11</f>
        <v>39580</v>
      </c>
    </row>
    <row r="165" spans="1:4" ht="16.5" thickBot="1">
      <c r="A165" s="102" t="str">
        <f>'J10 - J21'!$A12</f>
        <v>Flavignac</v>
      </c>
      <c r="B165" s="90">
        <f>IF('J10 - J21'!$B12="","",'J10 - J21'!$B12)</f>
        <v>3</v>
      </c>
      <c r="C165" s="90">
        <f>IF('J10 - J21'!$C12="","",'J10 - J21'!$C12)</f>
        <v>2</v>
      </c>
      <c r="D165" s="103" t="str">
        <f>'J10 - J21'!$D12</f>
        <v>Saint Hilaire les Places</v>
      </c>
    </row>
    <row r="166" spans="1:4" ht="16.5" thickBot="1">
      <c r="A166" s="93" t="str">
        <f>'J10 - J21'!$A13</f>
        <v>Limoges Lafarge 2</v>
      </c>
      <c r="B166" s="100">
        <f>IF('J10 - J21'!$B13="","",'J10 - J21'!$B13)</f>
        <v>0</v>
      </c>
      <c r="C166" s="100">
        <f>IF('J10 - J21'!$C13="","",'J10 - J21'!$C13)</f>
        <v>0</v>
      </c>
      <c r="D166" s="101" t="str">
        <f>'J10 - J21'!$D13</f>
        <v>Pierre Buffière 2</v>
      </c>
    </row>
    <row r="167" spans="1:4" ht="16.5" thickBot="1">
      <c r="A167" s="102" t="str">
        <f>'J10 - J21'!$A14</f>
        <v>Saint Priest Taurion</v>
      </c>
      <c r="B167" s="90">
        <f>IF('J10 - J21'!$B14="","",'J10 - J21'!$B14)</f>
        <v>2</v>
      </c>
      <c r="C167" s="90">
        <f>IF('J10 - J21'!$C14="","",'J10 - J21'!$C14)</f>
        <v>2</v>
      </c>
      <c r="D167" s="103" t="str">
        <f>'J10 - J21'!$D14</f>
        <v>Nexon</v>
      </c>
    </row>
    <row r="168" spans="1:4" ht="16.5" thickBot="1">
      <c r="A168" s="93" t="str">
        <f>'J10 - J21'!$A15</f>
        <v>Elan Sportif</v>
      </c>
      <c r="B168" s="100">
        <f>IF('J10 - J21'!$B15="","",'J10 - J21'!$B15)</f>
        <v>6</v>
      </c>
      <c r="C168" s="100">
        <f>IF('J10 - J21'!$C15="","",'J10 - J21'!$C15)</f>
        <v>0</v>
      </c>
      <c r="D168" s="101" t="str">
        <f>'J10 - J21'!$D15</f>
        <v>Oradour sur Vayres</v>
      </c>
    </row>
    <row r="169" spans="1:4" ht="16.5" thickBot="1">
      <c r="A169" s="102" t="str">
        <f>'J10 - J21'!$A16</f>
        <v>Saint Léonard 2</v>
      </c>
      <c r="B169" s="90">
        <f>IF('J10 - J21'!$B16="","",'J10 - J21'!$B16)</f>
        <v>1</v>
      </c>
      <c r="C169" s="90">
        <f>IF('J10 - J21'!$C16="","",'J10 - J21'!$C16)</f>
        <v>2</v>
      </c>
      <c r="D169" s="103" t="str">
        <f>'J10 - J21'!$D16</f>
        <v>Eymoutiers</v>
      </c>
    </row>
    <row r="170" spans="1:4" ht="16.5" thickBot="1">
      <c r="A170" s="93" t="str">
        <f>'J10 - J21'!$A17</f>
        <v>AFP Limoges</v>
      </c>
      <c r="B170" s="100">
        <f>IF('J10 - J21'!$B17="","",'J10 - J21'!$B17)</f>
        <v>2</v>
      </c>
      <c r="C170" s="100">
        <f>IF('J10 - J21'!$C17="","",'J10 - J21'!$C17)</f>
        <v>1</v>
      </c>
      <c r="D170" s="101" t="str">
        <f>'J10 - J21'!$D17</f>
        <v>Boisseuil</v>
      </c>
    </row>
    <row r="171" spans="1:4" ht="20.25">
      <c r="A171" s="104"/>
      <c r="B171" s="104"/>
      <c r="C171" s="104"/>
      <c r="D171" s="104"/>
    </row>
    <row r="172" spans="1:4" ht="16.5" thickBot="1">
      <c r="A172" s="83" t="str">
        <f>'J11 - J22'!$A11</f>
        <v>Journée </v>
      </c>
      <c r="B172" s="91">
        <f>'J11 - J22'!$B11</f>
        <v>22</v>
      </c>
      <c r="C172" s="85"/>
      <c r="D172" s="92">
        <f>'J11 - J22'!$D11</f>
        <v>39588</v>
      </c>
    </row>
    <row r="173" spans="1:4" ht="16.5" thickBot="1">
      <c r="A173" s="102" t="str">
        <f>'J11 - J22'!$A12</f>
        <v>Boisseuil</v>
      </c>
      <c r="B173" s="90">
        <f>IF('J11 - J22'!$B12="","",'J11 - J22'!$B12)</f>
        <v>4</v>
      </c>
      <c r="C173" s="90">
        <f>IF('J11 - J22'!$C12="","",'J11 - J22'!$C12)</f>
        <v>1</v>
      </c>
      <c r="D173" s="103" t="str">
        <f>'J11 - J22'!$D12</f>
        <v>Saint Priest Taurion</v>
      </c>
    </row>
    <row r="174" spans="1:4" ht="16.5" thickBot="1">
      <c r="A174" s="93" t="str">
        <f>'J11 - J22'!$A13</f>
        <v>Eymoutiers</v>
      </c>
      <c r="B174" s="100">
        <f>IF('J11 - J22'!$B13="","",'J11 - J22'!$B13)</f>
        <v>2</v>
      </c>
      <c r="C174" s="100">
        <f>IF('J11 - J22'!$C13="","",'J11 - J22'!$C13)</f>
        <v>0</v>
      </c>
      <c r="D174" s="101" t="str">
        <f>'J11 - J22'!$D13</f>
        <v>Limoges Lafarge 2</v>
      </c>
    </row>
    <row r="175" spans="1:4" ht="16.5" thickBot="1">
      <c r="A175" s="102" t="str">
        <f>'J11 - J22'!$A14</f>
        <v>Pierre Buffière 2</v>
      </c>
      <c r="B175" s="90">
        <f>IF('J11 - J22'!$B14="","",'J11 - J22'!$B14)</f>
        <v>2</v>
      </c>
      <c r="C175" s="90">
        <f>IF('J11 - J22'!$C14="","",'J11 - J22'!$C14)</f>
        <v>1</v>
      </c>
      <c r="D175" s="103" t="str">
        <f>'J11 - J22'!$D14</f>
        <v>Flavignac</v>
      </c>
    </row>
    <row r="176" spans="1:4" ht="16.5" thickBot="1">
      <c r="A176" s="93" t="str">
        <f>'J11 - J22'!$A15</f>
        <v>Oradour sur Vayres</v>
      </c>
      <c r="B176" s="100">
        <f>IF('J11 - J22'!$B15="","",'J11 - J22'!$B15)</f>
        <v>4</v>
      </c>
      <c r="C176" s="100">
        <f>IF('J11 - J22'!$C15="","",'J11 - J22'!$C15)</f>
        <v>2</v>
      </c>
      <c r="D176" s="101" t="str">
        <f>'J11 - J22'!$D15</f>
        <v>Saint Léonard 2</v>
      </c>
    </row>
    <row r="177" spans="1:4" ht="16.5" thickBot="1">
      <c r="A177" s="102" t="str">
        <f>'J11 - J22'!$A16</f>
        <v>Saint Hilaire les Places</v>
      </c>
      <c r="B177" s="90">
        <f>IF('J11 - J22'!$B16="","",'J11 - J22'!$B16)</f>
        <v>3</v>
      </c>
      <c r="C177" s="90">
        <f>IF('J11 - J22'!$C16="","",'J11 - J22'!$C16)</f>
        <v>5</v>
      </c>
      <c r="D177" s="103" t="str">
        <f>'J11 - J22'!$D16</f>
        <v>AFP Limoges</v>
      </c>
    </row>
    <row r="178" spans="1:4" ht="16.5" thickBot="1">
      <c r="A178" s="93" t="str">
        <f>'J11 - J22'!$A17</f>
        <v>Nexon</v>
      </c>
      <c r="B178" s="100">
        <f>IF('J11 - J22'!$B17="","",'J11 - J22'!$B17)</f>
        <v>2</v>
      </c>
      <c r="C178" s="100">
        <f>IF('J11 - J22'!$C17="","",'J11 - J22'!$C17)</f>
        <v>3</v>
      </c>
      <c r="D178" s="101" t="str">
        <f>'J11 - J22'!$D17</f>
        <v>Elan Sportif</v>
      </c>
    </row>
    <row r="179" spans="1:4" ht="20.25">
      <c r="A179" s="104"/>
      <c r="B179" s="104"/>
      <c r="C179" s="104"/>
      <c r="D179" s="104"/>
    </row>
  </sheetData>
  <sheetProtection/>
  <mergeCells count="3">
    <mergeCell ref="A91:D91"/>
    <mergeCell ref="A1:I1"/>
    <mergeCell ref="A2:D2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1"/>
  <dimension ref="A1:X22"/>
  <sheetViews>
    <sheetView workbookViewId="0" topLeftCell="A1">
      <selection activeCell="A1" sqref="A1"/>
    </sheetView>
  </sheetViews>
  <sheetFormatPr defaultColWidth="11.421875" defaultRowHeight="12.75"/>
  <cols>
    <col min="1" max="1" width="23.28125" style="70" customWidth="1"/>
    <col min="2" max="13" width="4.8515625" style="70" customWidth="1"/>
    <col min="14" max="14" width="1.8515625" style="70" customWidth="1"/>
    <col min="15" max="17" width="6.57421875" style="70" hidden="1" customWidth="1"/>
    <col min="18" max="18" width="8.28125" style="70" customWidth="1"/>
    <col min="19" max="19" width="4.57421875" style="70" customWidth="1"/>
    <col min="20" max="20" width="10.7109375" style="70" customWidth="1"/>
    <col min="21" max="21" width="4.8515625" style="70" customWidth="1"/>
    <col min="22" max="22" width="8.28125" style="70" customWidth="1"/>
    <col min="23" max="23" width="4.57421875" style="70" customWidth="1"/>
    <col min="24" max="24" width="10.7109375" style="70" customWidth="1"/>
    <col min="25" max="16384" width="6.57421875" style="70" customWidth="1"/>
  </cols>
  <sheetData>
    <row r="1" spans="1:19" s="68" customFormat="1" ht="123.75" customHeight="1" thickBot="1">
      <c r="A1" s="82" t="s">
        <v>58</v>
      </c>
      <c r="B1" s="74" t="str">
        <f>$A2</f>
        <v>Saint Hilaire les Places</v>
      </c>
      <c r="C1" s="76" t="str">
        <f>$A3</f>
        <v>Saint Priest Taurion</v>
      </c>
      <c r="D1" s="74" t="str">
        <f>$A4</f>
        <v>Pierre Buffière 2</v>
      </c>
      <c r="E1" s="76" t="str">
        <f>$A5</f>
        <v>Limoges Lafarge 2</v>
      </c>
      <c r="F1" s="74" t="str">
        <f>$A6</f>
        <v>Nexon</v>
      </c>
      <c r="G1" s="76" t="str">
        <f>$A7</f>
        <v>Flavignac</v>
      </c>
      <c r="H1" s="74" t="str">
        <f>$A8</f>
        <v>Oradour sur Vayres</v>
      </c>
      <c r="I1" s="76" t="str">
        <f>$A9</f>
        <v>Saint Léonard 2</v>
      </c>
      <c r="J1" s="74" t="str">
        <f>$A10</f>
        <v>AFP Limoges</v>
      </c>
      <c r="K1" s="76" t="str">
        <f>$A11</f>
        <v>Eymoutiers</v>
      </c>
      <c r="L1" s="74" t="str">
        <f>$A12</f>
        <v>Elan Sportif</v>
      </c>
      <c r="M1" s="76" t="str">
        <f>$A13</f>
        <v>Boisseuil</v>
      </c>
      <c r="S1" s="69"/>
    </row>
    <row r="2" spans="1:24" ht="15" customHeight="1" thickBot="1">
      <c r="A2" s="75" t="s">
        <v>70</v>
      </c>
      <c r="B2" s="32"/>
      <c r="C2" s="33">
        <v>1</v>
      </c>
      <c r="D2" s="33">
        <v>4</v>
      </c>
      <c r="E2" s="33"/>
      <c r="F2" s="33">
        <v>3</v>
      </c>
      <c r="G2" s="33">
        <v>10</v>
      </c>
      <c r="H2" s="33">
        <v>6</v>
      </c>
      <c r="I2" s="33">
        <v>8</v>
      </c>
      <c r="J2" s="33"/>
      <c r="K2" s="33"/>
      <c r="L2" s="33"/>
      <c r="M2" s="33"/>
      <c r="R2" s="111" t="s">
        <v>20</v>
      </c>
      <c r="S2" s="112"/>
      <c r="T2" s="113"/>
      <c r="V2" s="111" t="s">
        <v>21</v>
      </c>
      <c r="W2" s="112"/>
      <c r="X2" s="113"/>
    </row>
    <row r="3" spans="1:24" ht="15" customHeight="1">
      <c r="A3" s="73" t="s">
        <v>71</v>
      </c>
      <c r="B3" s="34"/>
      <c r="C3" s="32"/>
      <c r="D3" s="34">
        <v>2</v>
      </c>
      <c r="E3" s="34"/>
      <c r="F3" s="34"/>
      <c r="G3" s="34">
        <v>8</v>
      </c>
      <c r="H3" s="34">
        <v>4</v>
      </c>
      <c r="I3" s="34">
        <v>6</v>
      </c>
      <c r="J3" s="34"/>
      <c r="K3" s="34"/>
      <c r="L3" s="34"/>
      <c r="M3" s="34">
        <v>11</v>
      </c>
      <c r="R3" s="78" t="s">
        <v>23</v>
      </c>
      <c r="S3" s="77">
        <v>1</v>
      </c>
      <c r="T3" s="80">
        <v>39333</v>
      </c>
      <c r="U3" s="71"/>
      <c r="V3" s="78" t="s">
        <v>23</v>
      </c>
      <c r="W3" s="77">
        <v>12</v>
      </c>
      <c r="X3" s="80">
        <v>39467</v>
      </c>
    </row>
    <row r="4" spans="1:24" ht="15" customHeight="1">
      <c r="A4" s="75" t="s">
        <v>60</v>
      </c>
      <c r="B4" s="33"/>
      <c r="C4" s="33"/>
      <c r="D4" s="32"/>
      <c r="E4" s="33">
        <v>10</v>
      </c>
      <c r="F4" s="33">
        <v>5</v>
      </c>
      <c r="G4" s="33"/>
      <c r="H4" s="33"/>
      <c r="I4" s="33"/>
      <c r="J4" s="33">
        <v>1</v>
      </c>
      <c r="K4" s="33">
        <v>6</v>
      </c>
      <c r="L4" s="33">
        <v>8</v>
      </c>
      <c r="M4" s="33">
        <v>3</v>
      </c>
      <c r="R4" s="78" t="s">
        <v>23</v>
      </c>
      <c r="S4" s="77">
        <v>2</v>
      </c>
      <c r="T4" s="81">
        <v>39340</v>
      </c>
      <c r="U4" s="71"/>
      <c r="V4" s="78" t="s">
        <v>23</v>
      </c>
      <c r="W4" s="77">
        <v>13</v>
      </c>
      <c r="X4" s="81">
        <v>39481</v>
      </c>
    </row>
    <row r="5" spans="1:24" ht="15" customHeight="1">
      <c r="A5" s="73" t="s">
        <v>59</v>
      </c>
      <c r="B5" s="34">
        <v>9</v>
      </c>
      <c r="C5" s="34">
        <v>7</v>
      </c>
      <c r="D5" s="34"/>
      <c r="E5" s="32"/>
      <c r="F5" s="34"/>
      <c r="G5" s="34">
        <v>5</v>
      </c>
      <c r="H5" s="34"/>
      <c r="I5" s="34"/>
      <c r="J5" s="34"/>
      <c r="K5" s="34">
        <v>11</v>
      </c>
      <c r="L5" s="34">
        <v>2</v>
      </c>
      <c r="M5" s="34"/>
      <c r="R5" s="78" t="s">
        <v>23</v>
      </c>
      <c r="S5" s="77">
        <v>3</v>
      </c>
      <c r="T5" s="81">
        <v>39354</v>
      </c>
      <c r="U5" s="71"/>
      <c r="V5" s="78" t="s">
        <v>23</v>
      </c>
      <c r="W5" s="77">
        <v>14</v>
      </c>
      <c r="X5" s="81">
        <v>39488</v>
      </c>
    </row>
    <row r="6" spans="1:24" ht="15" customHeight="1">
      <c r="A6" s="75" t="s">
        <v>67</v>
      </c>
      <c r="B6" s="33"/>
      <c r="C6" s="33">
        <v>10</v>
      </c>
      <c r="D6" s="33"/>
      <c r="E6" s="33">
        <v>4</v>
      </c>
      <c r="F6" s="32"/>
      <c r="G6" s="33">
        <v>6</v>
      </c>
      <c r="H6" s="33"/>
      <c r="I6" s="33">
        <v>2</v>
      </c>
      <c r="J6" s="33">
        <v>8</v>
      </c>
      <c r="K6" s="33"/>
      <c r="L6" s="33"/>
      <c r="M6" s="33"/>
      <c r="R6" s="78" t="s">
        <v>23</v>
      </c>
      <c r="S6" s="77">
        <v>4</v>
      </c>
      <c r="T6" s="81">
        <v>39368</v>
      </c>
      <c r="U6" s="71"/>
      <c r="V6" s="78" t="s">
        <v>23</v>
      </c>
      <c r="W6" s="77">
        <v>15</v>
      </c>
      <c r="X6" s="81">
        <v>39495</v>
      </c>
    </row>
    <row r="7" spans="1:24" ht="15" customHeight="1">
      <c r="A7" s="73" t="s">
        <v>61</v>
      </c>
      <c r="B7" s="34"/>
      <c r="C7" s="34"/>
      <c r="D7" s="34">
        <v>11</v>
      </c>
      <c r="E7" s="34"/>
      <c r="F7" s="34"/>
      <c r="G7" s="32"/>
      <c r="H7" s="34">
        <v>2</v>
      </c>
      <c r="I7" s="34">
        <v>4</v>
      </c>
      <c r="J7" s="34">
        <v>7</v>
      </c>
      <c r="K7" s="34"/>
      <c r="L7" s="34"/>
      <c r="M7" s="34">
        <v>9</v>
      </c>
      <c r="R7" s="78" t="s">
        <v>23</v>
      </c>
      <c r="S7" s="77">
        <v>5</v>
      </c>
      <c r="T7" s="81">
        <v>39382</v>
      </c>
      <c r="U7" s="71"/>
      <c r="V7" s="78" t="s">
        <v>23</v>
      </c>
      <c r="W7" s="77">
        <v>16</v>
      </c>
      <c r="X7" s="81">
        <v>39524</v>
      </c>
    </row>
    <row r="8" spans="1:24" ht="15" customHeight="1">
      <c r="A8" s="75" t="s">
        <v>63</v>
      </c>
      <c r="B8" s="33"/>
      <c r="C8" s="33"/>
      <c r="D8" s="33">
        <v>7</v>
      </c>
      <c r="E8" s="33">
        <v>1</v>
      </c>
      <c r="F8" s="33">
        <v>9</v>
      </c>
      <c r="G8" s="33"/>
      <c r="H8" s="32"/>
      <c r="I8" s="33"/>
      <c r="J8" s="33">
        <v>3</v>
      </c>
      <c r="K8" s="33"/>
      <c r="L8" s="33">
        <v>10</v>
      </c>
      <c r="M8" s="33">
        <v>5</v>
      </c>
      <c r="R8" s="78" t="s">
        <v>23</v>
      </c>
      <c r="S8" s="77">
        <v>6</v>
      </c>
      <c r="T8" s="81">
        <v>39396</v>
      </c>
      <c r="U8" s="71"/>
      <c r="V8" s="78" t="s">
        <v>23</v>
      </c>
      <c r="W8" s="77">
        <v>17</v>
      </c>
      <c r="X8" s="81">
        <v>39531</v>
      </c>
    </row>
    <row r="9" spans="1:24" ht="15" customHeight="1">
      <c r="A9" s="73" t="s">
        <v>62</v>
      </c>
      <c r="B9" s="34"/>
      <c r="C9" s="34"/>
      <c r="D9" s="34">
        <v>9</v>
      </c>
      <c r="E9" s="34">
        <v>3</v>
      </c>
      <c r="F9" s="34"/>
      <c r="G9" s="34"/>
      <c r="H9" s="34">
        <v>11</v>
      </c>
      <c r="I9" s="32"/>
      <c r="J9" s="34">
        <v>5</v>
      </c>
      <c r="K9" s="34"/>
      <c r="L9" s="34"/>
      <c r="M9" s="34">
        <v>7</v>
      </c>
      <c r="R9" s="78" t="s">
        <v>23</v>
      </c>
      <c r="S9" s="77">
        <v>7</v>
      </c>
      <c r="T9" s="81">
        <v>39403</v>
      </c>
      <c r="U9" s="71"/>
      <c r="V9" s="78" t="s">
        <v>23</v>
      </c>
      <c r="W9" s="77">
        <v>18</v>
      </c>
      <c r="X9" s="81">
        <v>39538</v>
      </c>
    </row>
    <row r="10" spans="1:24" ht="15" customHeight="1">
      <c r="A10" s="75" t="s">
        <v>69</v>
      </c>
      <c r="B10" s="33">
        <v>11</v>
      </c>
      <c r="C10" s="33">
        <v>9</v>
      </c>
      <c r="D10" s="33"/>
      <c r="E10" s="33">
        <v>6</v>
      </c>
      <c r="F10" s="33"/>
      <c r="G10" s="33"/>
      <c r="H10" s="33"/>
      <c r="I10" s="33"/>
      <c r="J10" s="32"/>
      <c r="K10" s="33">
        <v>2</v>
      </c>
      <c r="L10" s="33">
        <v>4</v>
      </c>
      <c r="M10" s="33"/>
      <c r="R10" s="78" t="s">
        <v>23</v>
      </c>
      <c r="S10" s="77">
        <v>8</v>
      </c>
      <c r="T10" s="81">
        <v>39417</v>
      </c>
      <c r="U10" s="71"/>
      <c r="V10" s="78" t="s">
        <v>23</v>
      </c>
      <c r="W10" s="77">
        <v>19</v>
      </c>
      <c r="X10" s="81">
        <v>39559</v>
      </c>
    </row>
    <row r="11" spans="1:24" ht="15" customHeight="1">
      <c r="A11" s="73" t="s">
        <v>68</v>
      </c>
      <c r="B11" s="34">
        <v>5</v>
      </c>
      <c r="C11" s="34">
        <v>3</v>
      </c>
      <c r="D11" s="34"/>
      <c r="E11" s="34"/>
      <c r="F11" s="34">
        <v>7</v>
      </c>
      <c r="G11" s="34">
        <v>1</v>
      </c>
      <c r="H11" s="34">
        <v>8</v>
      </c>
      <c r="I11" s="34">
        <v>10</v>
      </c>
      <c r="J11" s="34"/>
      <c r="K11" s="32"/>
      <c r="L11" s="34"/>
      <c r="M11" s="34"/>
      <c r="R11" s="78" t="s">
        <v>23</v>
      </c>
      <c r="S11" s="77">
        <v>9</v>
      </c>
      <c r="T11" s="81">
        <v>39424</v>
      </c>
      <c r="U11" s="71"/>
      <c r="V11" s="78" t="s">
        <v>23</v>
      </c>
      <c r="W11" s="77">
        <v>20</v>
      </c>
      <c r="X11" s="81">
        <v>39566</v>
      </c>
    </row>
    <row r="12" spans="1:24" ht="15" customHeight="1">
      <c r="A12" s="75" t="s">
        <v>66</v>
      </c>
      <c r="B12" s="33">
        <v>7</v>
      </c>
      <c r="C12" s="33">
        <v>5</v>
      </c>
      <c r="D12" s="33"/>
      <c r="E12" s="33"/>
      <c r="F12" s="33">
        <v>11</v>
      </c>
      <c r="G12" s="33">
        <v>3</v>
      </c>
      <c r="H12" s="33"/>
      <c r="I12" s="33">
        <v>1</v>
      </c>
      <c r="J12" s="33"/>
      <c r="K12" s="33">
        <v>9</v>
      </c>
      <c r="L12" s="32"/>
      <c r="M12" s="33"/>
      <c r="R12" s="78" t="s">
        <v>23</v>
      </c>
      <c r="S12" s="77">
        <v>10</v>
      </c>
      <c r="T12" s="81">
        <v>39431</v>
      </c>
      <c r="U12" s="71"/>
      <c r="V12" s="78" t="s">
        <v>23</v>
      </c>
      <c r="W12" s="77">
        <v>21</v>
      </c>
      <c r="X12" s="81">
        <v>39580</v>
      </c>
    </row>
    <row r="13" spans="1:24" ht="15" customHeight="1">
      <c r="A13" s="73" t="s">
        <v>64</v>
      </c>
      <c r="B13" s="34">
        <v>2</v>
      </c>
      <c r="C13" s="34"/>
      <c r="D13" s="34"/>
      <c r="E13" s="34">
        <v>8</v>
      </c>
      <c r="F13" s="34">
        <v>1</v>
      </c>
      <c r="G13" s="34"/>
      <c r="H13" s="34"/>
      <c r="I13" s="34"/>
      <c r="J13" s="34">
        <v>10</v>
      </c>
      <c r="K13" s="34">
        <v>4</v>
      </c>
      <c r="L13" s="34">
        <v>6</v>
      </c>
      <c r="M13" s="32"/>
      <c r="R13" s="38" t="s">
        <v>23</v>
      </c>
      <c r="S13" s="79">
        <v>11</v>
      </c>
      <c r="T13" s="37">
        <v>39459</v>
      </c>
      <c r="U13" s="71"/>
      <c r="V13" s="38" t="s">
        <v>23</v>
      </c>
      <c r="W13" s="79">
        <v>22</v>
      </c>
      <c r="X13" s="37">
        <v>39588</v>
      </c>
    </row>
    <row r="14" spans="1:13" ht="33.75" customHeight="1">
      <c r="A14" s="35"/>
      <c r="B14" s="36" t="str">
        <f aca="true" t="shared" si="0" ref="B14:M14">B1</f>
        <v>Saint Hilaire les Places</v>
      </c>
      <c r="C14" s="36" t="str">
        <f t="shared" si="0"/>
        <v>Saint Priest Taurion</v>
      </c>
      <c r="D14" s="36" t="str">
        <f t="shared" si="0"/>
        <v>Pierre Buffière 2</v>
      </c>
      <c r="E14" s="36" t="str">
        <f t="shared" si="0"/>
        <v>Limoges Lafarge 2</v>
      </c>
      <c r="F14" s="36" t="str">
        <f t="shared" si="0"/>
        <v>Nexon</v>
      </c>
      <c r="G14" s="36" t="str">
        <f t="shared" si="0"/>
        <v>Flavignac</v>
      </c>
      <c r="H14" s="36" t="str">
        <f t="shared" si="0"/>
        <v>Oradour sur Vayres</v>
      </c>
      <c r="I14" s="36" t="str">
        <f t="shared" si="0"/>
        <v>Saint Léonard 2</v>
      </c>
      <c r="J14" s="36" t="str">
        <f t="shared" si="0"/>
        <v>AFP Limoges</v>
      </c>
      <c r="K14" s="36" t="str">
        <f t="shared" si="0"/>
        <v>Eymoutiers</v>
      </c>
      <c r="L14" s="36" t="str">
        <f t="shared" si="0"/>
        <v>Elan Sportif</v>
      </c>
      <c r="M14" s="36" t="str">
        <f t="shared" si="0"/>
        <v>Boisseuil</v>
      </c>
    </row>
    <row r="17" ht="16.5">
      <c r="B17" s="72"/>
    </row>
    <row r="18" ht="16.5">
      <c r="B18" s="72"/>
    </row>
    <row r="20" ht="16.5">
      <c r="B20" s="72"/>
    </row>
    <row r="22" ht="16.5">
      <c r="B22" s="72"/>
    </row>
  </sheetData>
  <sheetProtection password="CB07" sheet="1" objects="1" scenarios="1"/>
  <mergeCells count="2">
    <mergeCell ref="R2:T2"/>
    <mergeCell ref="V2:X2"/>
  </mergeCells>
  <hyperlinks>
    <hyperlink ref="R3:S3" location="'J1 - J12'!A1" display="'J1 - J12'!A1"/>
    <hyperlink ref="R4:S4" location="'J2 - J13'!A1" display="'J2 - J13'!A1"/>
    <hyperlink ref="R5:S5" location="'J3 - J14'!A1" display="'J3 - J14'!A1"/>
    <hyperlink ref="R6:S6" location="'J4 - J15'!A1" display="'J4 - J15'!A1"/>
    <hyperlink ref="R7:S7" location="'J5 - J16'!A1" display="'J5 - J16'!A1"/>
    <hyperlink ref="R8:S8" location="'J6 - J17'!A1" display="'J6 - J17'!A1"/>
    <hyperlink ref="R9:S9" location="'J7 - J18'!A1" display="'J7 - J18'!A1"/>
    <hyperlink ref="R10:S10" location="'J8 - J19'!A1" display="'J8 - J19'!A1"/>
    <hyperlink ref="R11:S11" location="'J9 - J20'!A1" display="'J9 - J20'!A1"/>
    <hyperlink ref="R12:S12" location="'J10 - J21'!A1" display="'J10 - J21'!A1"/>
    <hyperlink ref="R13:S13" location="'J11 - J22'!A1" display="'J11 - J22'!A1"/>
    <hyperlink ref="V3:W3" location="'J1 - J12'!A1" display="'J1 - J12'!A1"/>
    <hyperlink ref="V4:W4" location="'J2 - J13'!A1" display="'J2 - J13'!A1"/>
    <hyperlink ref="V5:W5" location="'J3 - J14'!A1" display="'J3 - J14'!A1"/>
    <hyperlink ref="V6:W6" location="'J4 - J15'!A1" display="'J4 - J15'!A1"/>
    <hyperlink ref="V7:W7" location="'J5 - J16'!A1" display="'J5 - J16'!A1"/>
    <hyperlink ref="V8:W8" location="'J6 - J17'!A1" display="'J6 - J17'!A1"/>
    <hyperlink ref="V9:W9" location="'J7 - J18'!A1" display="'J7 - J18'!A1"/>
    <hyperlink ref="V10:W10" location="'J8 - J19'!A1" display="'J8 - J19'!A1"/>
    <hyperlink ref="V11:W11" location="'J9 - J20'!A1" display="'J9 - J20'!A1"/>
    <hyperlink ref="V12:W12" location="'J10 - J21'!A1" display="'J10 - J21'!A1"/>
    <hyperlink ref="V13:W13" location="'J11 - J22'!A1" display="'J11 - J22'!A1"/>
  </hyperlinks>
  <printOptions/>
  <pageMargins left="0.75" right="0.75" top="1" bottom="1" header="0.4921259845" footer="0.4921259845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A1:AJ23"/>
  <sheetViews>
    <sheetView showGridLines="0" workbookViewId="0" topLeftCell="A1">
      <selection activeCell="R22" sqref="R22"/>
    </sheetView>
  </sheetViews>
  <sheetFormatPr defaultColWidth="11.421875" defaultRowHeight="12.75"/>
  <cols>
    <col min="1" max="1" width="28.421875" style="62" customWidth="1"/>
    <col min="2" max="3" width="4.00390625" style="63" customWidth="1"/>
    <col min="4" max="4" width="28.421875" style="62" customWidth="1"/>
    <col min="5" max="15" width="6.28125" style="62" hidden="1" customWidth="1"/>
    <col min="16" max="16" width="2.57421875" style="62" customWidth="1"/>
    <col min="17" max="17" width="4.421875" style="63" customWidth="1"/>
    <col min="18" max="18" width="28.421875" style="62" customWidth="1"/>
    <col min="19" max="26" width="4.8515625" style="62" customWidth="1"/>
    <col min="27" max="30" width="8.140625" style="62" hidden="1" customWidth="1"/>
    <col min="31" max="31" width="8.140625" style="40" hidden="1" customWidth="1"/>
    <col min="32" max="33" width="8.140625" style="41" hidden="1" customWidth="1"/>
    <col min="34" max="34" width="8.140625" style="40" hidden="1" customWidth="1"/>
    <col min="35" max="35" width="0" style="41" hidden="1" customWidth="1"/>
    <col min="36" max="36" width="5.00390625" style="62" hidden="1" customWidth="1"/>
    <col min="37" max="48" width="0" style="62" hidden="1" customWidth="1"/>
    <col min="49" max="16384" width="11.421875" style="62" customWidth="1"/>
  </cols>
  <sheetData>
    <row r="1" spans="1:26" ht="24.75" thickBot="1">
      <c r="A1" s="116" t="str">
        <f>Classement!V1</f>
        <v>Deuxième division poule B</v>
      </c>
      <c r="B1" s="116"/>
      <c r="C1" s="116"/>
      <c r="D1" s="116"/>
      <c r="Q1" s="117" t="s">
        <v>55</v>
      </c>
      <c r="R1" s="117"/>
      <c r="S1" s="117"/>
      <c r="T1" s="117"/>
      <c r="U1" s="117"/>
      <c r="V1" s="117"/>
      <c r="W1" s="117"/>
      <c r="X1" s="117"/>
      <c r="Y1" s="117"/>
      <c r="Z1" s="117"/>
    </row>
    <row r="2" spans="1:32" ht="18" customHeight="1" thickBot="1">
      <c r="A2" s="56" t="s">
        <v>0</v>
      </c>
      <c r="B2" s="57">
        <f>Calendrier!S3</f>
        <v>1</v>
      </c>
      <c r="C2" s="58"/>
      <c r="D2" s="59">
        <f>VLOOKUP(B2,Calendrier!S3:T13,2,FALSE)</f>
        <v>39333</v>
      </c>
      <c r="F2" s="63" t="s">
        <v>1</v>
      </c>
      <c r="G2" s="63" t="s">
        <v>6</v>
      </c>
      <c r="H2" s="63" t="s">
        <v>7</v>
      </c>
      <c r="I2" s="62" t="s">
        <v>8</v>
      </c>
      <c r="J2" s="62" t="s">
        <v>9</v>
      </c>
      <c r="K2" s="62" t="s">
        <v>10</v>
      </c>
      <c r="L2" s="62" t="s">
        <v>11</v>
      </c>
      <c r="M2" s="62" t="s">
        <v>13</v>
      </c>
      <c r="N2" s="62" t="s">
        <v>14</v>
      </c>
      <c r="Q2" s="52"/>
      <c r="R2" s="53" t="str">
        <f>Classement!V3</f>
        <v>Club</v>
      </c>
      <c r="S2" s="54" t="str">
        <f>Classement!W3</f>
        <v>Pts</v>
      </c>
      <c r="T2" s="54" t="str">
        <f>Classement!X3</f>
        <v>J</v>
      </c>
      <c r="U2" s="54" t="str">
        <f>Classement!Y3</f>
        <v>G</v>
      </c>
      <c r="V2" s="54" t="str">
        <f>Classement!Z3</f>
        <v>N</v>
      </c>
      <c r="W2" s="54" t="str">
        <f>Classement!AA3</f>
        <v>P</v>
      </c>
      <c r="X2" s="54" t="str">
        <f>Classement!AB3</f>
        <v>Bp</v>
      </c>
      <c r="Y2" s="54" t="str">
        <f>Classement!AC3</f>
        <v>Bc</v>
      </c>
      <c r="Z2" s="55" t="str">
        <f>Classement!AD3</f>
        <v>diff</v>
      </c>
      <c r="AE2" s="40">
        <f>B2</f>
        <v>1</v>
      </c>
      <c r="AF2" s="41" t="s">
        <v>22</v>
      </c>
    </row>
    <row r="3" spans="1:36" ht="18" customHeight="1" thickBot="1">
      <c r="A3" s="42" t="str">
        <f aca="true" t="shared" si="0" ref="A3:A8">VLOOKUP(AG3,AC$3:AF$22,3,FALSE)</f>
        <v>Saint Hilaire les Places</v>
      </c>
      <c r="B3" s="61">
        <v>2</v>
      </c>
      <c r="C3" s="61">
        <v>5</v>
      </c>
      <c r="D3" s="43" t="str">
        <f aca="true" t="shared" si="1" ref="D3:D8">VLOOKUP(AG3,AC$3:AF$22,4,FALSE)</f>
        <v>Saint Priest Taurion</v>
      </c>
      <c r="F3" s="63">
        <f aca="true" t="shared" si="2" ref="F3:F8">IF(B3="",0,IF(C3="",0,1))</f>
        <v>1</v>
      </c>
      <c r="G3" s="63">
        <f aca="true" t="shared" si="3" ref="G3:G8">IF($F3=1,IF($B3&gt;$C3,1,0),0)</f>
        <v>0</v>
      </c>
      <c r="H3" s="63">
        <f aca="true" t="shared" si="4" ref="H3:H8">IF($F3=1,IF($C3&gt;$B3,1,0),0)</f>
        <v>1</v>
      </c>
      <c r="I3" s="63">
        <f>IF($F3=1,IF($B3=$C3,1,0),0)</f>
        <v>0</v>
      </c>
      <c r="J3" s="63">
        <f>IF($F3=1,IF($B3=$C3,1,0),0)</f>
        <v>0</v>
      </c>
      <c r="K3" s="63">
        <f aca="true" t="shared" si="5" ref="K3:K8">IF($F3=1,IF($B3&lt;$C3,1,0),0)</f>
        <v>1</v>
      </c>
      <c r="L3" s="63">
        <f aca="true" t="shared" si="6" ref="L3:L8">IF($F3=1,IF($B3&gt;$C3,1,0),0)</f>
        <v>0</v>
      </c>
      <c r="M3" s="62">
        <f aca="true" t="shared" si="7" ref="M3:N8">B3</f>
        <v>2</v>
      </c>
      <c r="N3" s="62">
        <f t="shared" si="7"/>
        <v>5</v>
      </c>
      <c r="Q3" s="48">
        <f>Classement!U4</f>
        <v>1</v>
      </c>
      <c r="R3" s="49" t="str">
        <f>Classement!V4</f>
        <v>Pierre Buffière 2</v>
      </c>
      <c r="S3" s="50">
        <f>Classement!W4</f>
        <v>62</v>
      </c>
      <c r="T3" s="50">
        <f>Classement!X4</f>
        <v>22</v>
      </c>
      <c r="U3" s="50">
        <f>Classement!Y4</f>
        <v>11</v>
      </c>
      <c r="V3" s="50">
        <f>Classement!Z4</f>
        <v>7</v>
      </c>
      <c r="W3" s="50">
        <f>Classement!AA4</f>
        <v>4</v>
      </c>
      <c r="X3" s="50">
        <f>Classement!AB4</f>
        <v>39</v>
      </c>
      <c r="Y3" s="50">
        <f>Classement!AC4</f>
        <v>28</v>
      </c>
      <c r="Z3" s="51">
        <f>Classement!AD4</f>
        <v>11</v>
      </c>
      <c r="AB3" s="62">
        <v>13</v>
      </c>
      <c r="AC3" s="62">
        <f>RANK(AD3,AD$3:AD$22)</f>
        <v>1</v>
      </c>
      <c r="AD3" s="62">
        <f>IF(AE3=AF3,$AB3,$AB3*100)</f>
        <v>1300</v>
      </c>
      <c r="AE3" s="40" t="str">
        <f>IF(ISERROR(HLOOKUP(AE$2,Calendrier!$B2:$M$14,$AB3,FALSE))=TRUE,"",Calendrier!$A2)</f>
        <v>Saint Hilaire les Places</v>
      </c>
      <c r="AF3" s="41" t="str">
        <f>IF(ISERROR(HLOOKUP(AE$2,Calendrier!$B2:$M$14,$AB3,FALSE))=TRUE,"",HLOOKUP(AE$2,Calendrier!$B2:$M$14,$AB3,FALSE))</f>
        <v>Saint Priest Taurion</v>
      </c>
      <c r="AG3" s="62">
        <v>1</v>
      </c>
      <c r="AJ3" s="41"/>
    </row>
    <row r="4" spans="1:36" ht="18" customHeight="1" thickBot="1">
      <c r="A4" s="42" t="str">
        <f t="shared" si="0"/>
        <v>Pierre Buffière 2</v>
      </c>
      <c r="B4" s="61">
        <v>1</v>
      </c>
      <c r="C4" s="61">
        <v>1</v>
      </c>
      <c r="D4" s="43" t="str">
        <f t="shared" si="1"/>
        <v>AFP Limoges</v>
      </c>
      <c r="F4" s="63">
        <f t="shared" si="2"/>
        <v>1</v>
      </c>
      <c r="G4" s="63">
        <f t="shared" si="3"/>
        <v>0</v>
      </c>
      <c r="H4" s="63">
        <f t="shared" si="4"/>
        <v>0</v>
      </c>
      <c r="I4" s="63">
        <f aca="true" t="shared" si="8" ref="I4:J8">IF($F4=1,IF($B4=$C4,1,0),0)</f>
        <v>1</v>
      </c>
      <c r="J4" s="63">
        <f t="shared" si="8"/>
        <v>1</v>
      </c>
      <c r="K4" s="63">
        <f t="shared" si="5"/>
        <v>0</v>
      </c>
      <c r="L4" s="63">
        <f t="shared" si="6"/>
        <v>0</v>
      </c>
      <c r="M4" s="62">
        <f t="shared" si="7"/>
        <v>1</v>
      </c>
      <c r="N4" s="62">
        <f t="shared" si="7"/>
        <v>1</v>
      </c>
      <c r="Q4" s="44">
        <f>Classement!U5</f>
        <v>2</v>
      </c>
      <c r="R4" s="45" t="str">
        <f>Classement!V5</f>
        <v>Boisseuil</v>
      </c>
      <c r="S4" s="46">
        <f>Classement!W5</f>
        <v>60</v>
      </c>
      <c r="T4" s="46">
        <f>Classement!X5</f>
        <v>22</v>
      </c>
      <c r="U4" s="46">
        <f>Classement!Y5</f>
        <v>10</v>
      </c>
      <c r="V4" s="46">
        <f>Classement!Z5</f>
        <v>8</v>
      </c>
      <c r="W4" s="46">
        <f>Classement!AA5</f>
        <v>4</v>
      </c>
      <c r="X4" s="46">
        <f>Classement!AB5</f>
        <v>49</v>
      </c>
      <c r="Y4" s="46">
        <f>Classement!AC5</f>
        <v>29</v>
      </c>
      <c r="Z4" s="47">
        <f>Classement!AD5</f>
        <v>20</v>
      </c>
      <c r="AB4" s="62">
        <v>12</v>
      </c>
      <c r="AC4" s="62">
        <f aca="true" t="shared" si="9" ref="AC4:AC14">RANK(AD4,AD$3:AD$22)</f>
        <v>7</v>
      </c>
      <c r="AD4" s="62">
        <f aca="true" t="shared" si="10" ref="AD4:AD14">IF(AE4=AF4,$AB4,$AB4*100)</f>
        <v>12</v>
      </c>
      <c r="AE4" s="40">
        <f>IF(ISERROR(HLOOKUP(AE$2,Calendrier!$B3:$M$14,$AB4,FALSE))=TRUE,"",Calendrier!$A3)</f>
      </c>
      <c r="AF4" s="41">
        <f>IF(ISERROR(HLOOKUP(AE$2,Calendrier!$B3:$M$14,$AB4,FALSE))=TRUE,"",HLOOKUP(AE$2,Calendrier!$B3:$M$14,$AB4,FALSE))</f>
      </c>
      <c r="AG4" s="62">
        <v>2</v>
      </c>
      <c r="AJ4" s="41"/>
    </row>
    <row r="5" spans="1:36" ht="18" customHeight="1" thickBot="1">
      <c r="A5" s="42" t="str">
        <f t="shared" si="0"/>
        <v>Oradour sur Vayres</v>
      </c>
      <c r="B5" s="61">
        <v>0</v>
      </c>
      <c r="C5" s="61">
        <v>0</v>
      </c>
      <c r="D5" s="43" t="str">
        <f t="shared" si="1"/>
        <v>Limoges Lafarge 2</v>
      </c>
      <c r="F5" s="63">
        <f t="shared" si="2"/>
        <v>1</v>
      </c>
      <c r="G5" s="63">
        <f t="shared" si="3"/>
        <v>0</v>
      </c>
      <c r="H5" s="63">
        <f t="shared" si="4"/>
        <v>0</v>
      </c>
      <c r="I5" s="63">
        <f t="shared" si="8"/>
        <v>1</v>
      </c>
      <c r="J5" s="63">
        <f t="shared" si="8"/>
        <v>1</v>
      </c>
      <c r="K5" s="63">
        <f t="shared" si="5"/>
        <v>0</v>
      </c>
      <c r="L5" s="63">
        <f t="shared" si="6"/>
        <v>0</v>
      </c>
      <c r="M5" s="62">
        <f t="shared" si="7"/>
        <v>0</v>
      </c>
      <c r="N5" s="62">
        <f t="shared" si="7"/>
        <v>0</v>
      </c>
      <c r="Q5" s="48">
        <f>Classement!U6</f>
        <v>3</v>
      </c>
      <c r="R5" s="49" t="str">
        <f>Classement!V6</f>
        <v>Saint Priest Taurion</v>
      </c>
      <c r="S5" s="50">
        <f>Classement!W6</f>
        <v>59</v>
      </c>
      <c r="T5" s="50">
        <f>Classement!X6</f>
        <v>22</v>
      </c>
      <c r="U5" s="50">
        <f>Classement!Y6</f>
        <v>11</v>
      </c>
      <c r="V5" s="50">
        <f>Classement!Z6</f>
        <v>4</v>
      </c>
      <c r="W5" s="50">
        <f>Classement!AA6</f>
        <v>7</v>
      </c>
      <c r="X5" s="50">
        <f>Classement!AB6</f>
        <v>51</v>
      </c>
      <c r="Y5" s="50">
        <f>Classement!AC6</f>
        <v>37</v>
      </c>
      <c r="Z5" s="51">
        <f>Classement!AD6</f>
        <v>14</v>
      </c>
      <c r="AB5" s="62">
        <v>11</v>
      </c>
      <c r="AC5" s="62">
        <f t="shared" si="9"/>
        <v>2</v>
      </c>
      <c r="AD5" s="62">
        <f t="shared" si="10"/>
        <v>1100</v>
      </c>
      <c r="AE5" s="40" t="str">
        <f>IF(ISERROR(HLOOKUP(AE$2,Calendrier!$B4:$M$14,$AB5,FALSE))=TRUE,"",Calendrier!$A4)</f>
        <v>Pierre Buffière 2</v>
      </c>
      <c r="AF5" s="41" t="str">
        <f>IF(ISERROR(HLOOKUP(AE$2,Calendrier!$B4:$M$14,$AB5,FALSE))=TRUE,"",HLOOKUP(AE$2,Calendrier!$B4:$M$14,$AB5,FALSE))</f>
        <v>AFP Limoges</v>
      </c>
      <c r="AG5" s="62">
        <v>3</v>
      </c>
      <c r="AJ5" s="41"/>
    </row>
    <row r="6" spans="1:36" ht="18" customHeight="1" thickBot="1">
      <c r="A6" s="42" t="str">
        <f t="shared" si="0"/>
        <v>Eymoutiers</v>
      </c>
      <c r="B6" s="61">
        <v>0</v>
      </c>
      <c r="C6" s="61">
        <v>4</v>
      </c>
      <c r="D6" s="43" t="str">
        <f t="shared" si="1"/>
        <v>Flavignac</v>
      </c>
      <c r="F6" s="63">
        <f t="shared" si="2"/>
        <v>1</v>
      </c>
      <c r="G6" s="63">
        <f t="shared" si="3"/>
        <v>0</v>
      </c>
      <c r="H6" s="63">
        <f t="shared" si="4"/>
        <v>1</v>
      </c>
      <c r="I6" s="63">
        <f t="shared" si="8"/>
        <v>0</v>
      </c>
      <c r="J6" s="63">
        <f t="shared" si="8"/>
        <v>0</v>
      </c>
      <c r="K6" s="63">
        <f t="shared" si="5"/>
        <v>1</v>
      </c>
      <c r="L6" s="63">
        <f t="shared" si="6"/>
        <v>0</v>
      </c>
      <c r="M6" s="62">
        <f t="shared" si="7"/>
        <v>0</v>
      </c>
      <c r="N6" s="62">
        <f t="shared" si="7"/>
        <v>4</v>
      </c>
      <c r="Q6" s="44">
        <f>Classement!U7</f>
        <v>4</v>
      </c>
      <c r="R6" s="45" t="str">
        <f>Classement!V7</f>
        <v>Eymoutiers</v>
      </c>
      <c r="S6" s="46">
        <f>Classement!W7</f>
        <v>59</v>
      </c>
      <c r="T6" s="46">
        <f>Classement!X7</f>
        <v>22</v>
      </c>
      <c r="U6" s="46">
        <f>Classement!Y7</f>
        <v>11</v>
      </c>
      <c r="V6" s="46">
        <f>Classement!Z7</f>
        <v>4</v>
      </c>
      <c r="W6" s="46">
        <f>Classement!AA7</f>
        <v>7</v>
      </c>
      <c r="X6" s="46">
        <f>Classement!AB7</f>
        <v>37</v>
      </c>
      <c r="Y6" s="46">
        <f>Classement!AC7</f>
        <v>33</v>
      </c>
      <c r="Z6" s="47">
        <f>Classement!AD7</f>
        <v>4</v>
      </c>
      <c r="AB6" s="62">
        <v>10</v>
      </c>
      <c r="AC6" s="62">
        <f t="shared" si="9"/>
        <v>8</v>
      </c>
      <c r="AD6" s="62">
        <f t="shared" si="10"/>
        <v>10</v>
      </c>
      <c r="AE6" s="40">
        <f>IF(ISERROR(HLOOKUP(AE$2,Calendrier!$B5:$M$14,$AB6,FALSE))=TRUE,"",Calendrier!$A5)</f>
      </c>
      <c r="AF6" s="41">
        <f>IF(ISERROR(HLOOKUP(AE$2,Calendrier!$B5:$M$14,$AB6,FALSE))=TRUE,"",HLOOKUP(AE$2,Calendrier!$B5:$M$14,$AB6,FALSE))</f>
      </c>
      <c r="AG6" s="62">
        <v>4</v>
      </c>
      <c r="AJ6" s="41"/>
    </row>
    <row r="7" spans="1:36" ht="18" customHeight="1" thickBot="1">
      <c r="A7" s="42" t="str">
        <f t="shared" si="0"/>
        <v>Elan Sportif</v>
      </c>
      <c r="B7" s="61">
        <v>3</v>
      </c>
      <c r="C7" s="61">
        <v>2</v>
      </c>
      <c r="D7" s="43" t="str">
        <f t="shared" si="1"/>
        <v>Saint Léonard 2</v>
      </c>
      <c r="F7" s="63">
        <f t="shared" si="2"/>
        <v>1</v>
      </c>
      <c r="G7" s="63">
        <f t="shared" si="3"/>
        <v>1</v>
      </c>
      <c r="H7" s="63">
        <f t="shared" si="4"/>
        <v>0</v>
      </c>
      <c r="I7" s="63">
        <f t="shared" si="8"/>
        <v>0</v>
      </c>
      <c r="J7" s="63">
        <f t="shared" si="8"/>
        <v>0</v>
      </c>
      <c r="K7" s="63">
        <f t="shared" si="5"/>
        <v>0</v>
      </c>
      <c r="L7" s="63">
        <f t="shared" si="6"/>
        <v>1</v>
      </c>
      <c r="M7" s="62">
        <f t="shared" si="7"/>
        <v>3</v>
      </c>
      <c r="N7" s="62">
        <f t="shared" si="7"/>
        <v>2</v>
      </c>
      <c r="Q7" s="48">
        <f>Classement!U8</f>
        <v>5</v>
      </c>
      <c r="R7" s="49" t="str">
        <f>Classement!V8</f>
        <v>Flavignac</v>
      </c>
      <c r="S7" s="50">
        <f>Classement!W8</f>
        <v>54</v>
      </c>
      <c r="T7" s="50">
        <f>Classement!X8</f>
        <v>22</v>
      </c>
      <c r="U7" s="50">
        <f>Classement!Y8</f>
        <v>8</v>
      </c>
      <c r="V7" s="50">
        <f>Classement!Z8</f>
        <v>8</v>
      </c>
      <c r="W7" s="50">
        <f>Classement!AA8</f>
        <v>6</v>
      </c>
      <c r="X7" s="50">
        <f>Classement!AB8</f>
        <v>47</v>
      </c>
      <c r="Y7" s="50">
        <f>Classement!AC8</f>
        <v>40</v>
      </c>
      <c r="Z7" s="51">
        <f>Classement!AD8</f>
        <v>7</v>
      </c>
      <c r="AB7" s="62">
        <v>9</v>
      </c>
      <c r="AC7" s="62">
        <f t="shared" si="9"/>
        <v>9</v>
      </c>
      <c r="AD7" s="62">
        <f t="shared" si="10"/>
        <v>9</v>
      </c>
      <c r="AE7" s="40">
        <f>IF(ISERROR(HLOOKUP(AE$2,Calendrier!$B6:$M$14,$AB7,FALSE))=TRUE,"",Calendrier!$A6)</f>
      </c>
      <c r="AF7" s="41">
        <f>IF(ISERROR(HLOOKUP(AE$2,Calendrier!$B6:$M$14,$AB7,FALSE))=TRUE,"",HLOOKUP(AE$2,Calendrier!$B6:$M$14,$AB7,FALSE))</f>
      </c>
      <c r="AG7" s="62">
        <v>5</v>
      </c>
      <c r="AJ7" s="41"/>
    </row>
    <row r="8" spans="1:36" ht="18" customHeight="1" thickBot="1">
      <c r="A8" s="42" t="str">
        <f t="shared" si="0"/>
        <v>Boisseuil</v>
      </c>
      <c r="B8" s="61">
        <v>1</v>
      </c>
      <c r="C8" s="61">
        <v>1</v>
      </c>
      <c r="D8" s="43" t="str">
        <f t="shared" si="1"/>
        <v>Nexon</v>
      </c>
      <c r="F8" s="63">
        <f t="shared" si="2"/>
        <v>1</v>
      </c>
      <c r="G8" s="63">
        <f t="shared" si="3"/>
        <v>0</v>
      </c>
      <c r="H8" s="63">
        <f t="shared" si="4"/>
        <v>0</v>
      </c>
      <c r="I8" s="63">
        <f t="shared" si="8"/>
        <v>1</v>
      </c>
      <c r="J8" s="63">
        <f t="shared" si="8"/>
        <v>1</v>
      </c>
      <c r="K8" s="63">
        <f t="shared" si="5"/>
        <v>0</v>
      </c>
      <c r="L8" s="63">
        <f t="shared" si="6"/>
        <v>0</v>
      </c>
      <c r="M8" s="62">
        <f t="shared" si="7"/>
        <v>1</v>
      </c>
      <c r="N8" s="62">
        <f t="shared" si="7"/>
        <v>1</v>
      </c>
      <c r="Q8" s="44">
        <f>Classement!U9</f>
        <v>6</v>
      </c>
      <c r="R8" s="45" t="str">
        <f>Classement!V9</f>
        <v>Nexon</v>
      </c>
      <c r="S8" s="46">
        <f>Classement!W9</f>
        <v>54</v>
      </c>
      <c r="T8" s="46">
        <f>Classement!X9</f>
        <v>22</v>
      </c>
      <c r="U8" s="46">
        <f>Classement!Y9</f>
        <v>9</v>
      </c>
      <c r="V8" s="46">
        <f>Classement!Z9</f>
        <v>5</v>
      </c>
      <c r="W8" s="46">
        <f>Classement!AA9</f>
        <v>8</v>
      </c>
      <c r="X8" s="46">
        <f>Classement!AB9</f>
        <v>32</v>
      </c>
      <c r="Y8" s="46">
        <f>Classement!AC9</f>
        <v>31</v>
      </c>
      <c r="Z8" s="47">
        <f>Classement!AD9</f>
        <v>1</v>
      </c>
      <c r="AB8" s="62">
        <v>8</v>
      </c>
      <c r="AC8" s="62">
        <f t="shared" si="9"/>
        <v>10</v>
      </c>
      <c r="AD8" s="62">
        <f t="shared" si="10"/>
        <v>8</v>
      </c>
      <c r="AE8" s="40">
        <f>IF(ISERROR(HLOOKUP(AE$2,Calendrier!$B7:$M$14,$AB8,FALSE))=TRUE,"",Calendrier!$A7)</f>
      </c>
      <c r="AF8" s="41">
        <f>IF(ISERROR(HLOOKUP(AE$2,Calendrier!$B7:$M$14,$AB8,FALSE))=TRUE,"",HLOOKUP(AE$2,Calendrier!$B7:$M$14,$AB8,FALSE))</f>
      </c>
      <c r="AG8" s="62">
        <v>6</v>
      </c>
      <c r="AJ8" s="41"/>
    </row>
    <row r="9" spans="1:36" ht="18" customHeight="1">
      <c r="A9" s="39"/>
      <c r="B9" s="114" t="str">
        <f>IF(SUM(B3:C8)=0,"",CONCATENATE(SUM(B3:C8)," Buts"))</f>
        <v>20 Buts</v>
      </c>
      <c r="C9" s="114"/>
      <c r="D9" s="39"/>
      <c r="Q9" s="48">
        <f>Classement!U10</f>
        <v>7</v>
      </c>
      <c r="R9" s="49" t="str">
        <f>Classement!V10</f>
        <v>Oradour sur Vayres</v>
      </c>
      <c r="S9" s="50">
        <f>Classement!W10</f>
        <v>53</v>
      </c>
      <c r="T9" s="50">
        <f>Classement!X10</f>
        <v>22</v>
      </c>
      <c r="U9" s="50">
        <f>Classement!Y10</f>
        <v>8</v>
      </c>
      <c r="V9" s="50">
        <f>Classement!Z10</f>
        <v>7</v>
      </c>
      <c r="W9" s="50">
        <f>Classement!AA10</f>
        <v>7</v>
      </c>
      <c r="X9" s="50">
        <f>Classement!AB10</f>
        <v>39</v>
      </c>
      <c r="Y9" s="50">
        <f>Classement!AC10</f>
        <v>43</v>
      </c>
      <c r="Z9" s="51">
        <f>Classement!AD10</f>
        <v>-4</v>
      </c>
      <c r="AB9" s="62">
        <v>7</v>
      </c>
      <c r="AC9" s="62">
        <f t="shared" si="9"/>
        <v>3</v>
      </c>
      <c r="AD9" s="62">
        <f t="shared" si="10"/>
        <v>700</v>
      </c>
      <c r="AE9" s="40" t="str">
        <f>IF(ISERROR(HLOOKUP(AE$2,Calendrier!$B8:$M$14,$AB9,FALSE))=TRUE,"",Calendrier!$A8)</f>
        <v>Oradour sur Vayres</v>
      </c>
      <c r="AF9" s="41" t="str">
        <f>IF(ISERROR(HLOOKUP(AE$2,Calendrier!$B8:$M$14,$AB9,FALSE))=TRUE,"",HLOOKUP(AE$2,Calendrier!$B8:$M$14,$AB9,FALSE))</f>
        <v>Limoges Lafarge 2</v>
      </c>
      <c r="AG9" s="62"/>
      <c r="AJ9" s="41"/>
    </row>
    <row r="10" spans="17:36" ht="18" customHeight="1">
      <c r="Q10" s="44">
        <f>Classement!U11</f>
        <v>8</v>
      </c>
      <c r="R10" s="45" t="str">
        <f>Classement!V11</f>
        <v>AFP Limoges</v>
      </c>
      <c r="S10" s="46">
        <f>Classement!W11</f>
        <v>51</v>
      </c>
      <c r="T10" s="46">
        <f>Classement!X11</f>
        <v>22</v>
      </c>
      <c r="U10" s="46">
        <f>Classement!Y11</f>
        <v>8</v>
      </c>
      <c r="V10" s="46">
        <f>Classement!Z11</f>
        <v>5</v>
      </c>
      <c r="W10" s="46">
        <f>Classement!AA11</f>
        <v>9</v>
      </c>
      <c r="X10" s="46">
        <f>Classement!AB11</f>
        <v>54</v>
      </c>
      <c r="Y10" s="46">
        <f>Classement!AC11</f>
        <v>44</v>
      </c>
      <c r="Z10" s="47">
        <f>Classement!AD11</f>
        <v>10</v>
      </c>
      <c r="AB10" s="62">
        <v>6</v>
      </c>
      <c r="AC10" s="62">
        <f t="shared" si="9"/>
        <v>11</v>
      </c>
      <c r="AD10" s="62">
        <f t="shared" si="10"/>
        <v>6</v>
      </c>
      <c r="AE10" s="40">
        <f>IF(ISERROR(HLOOKUP(AE$2,Calendrier!$B9:$M$14,$AB10,FALSE))=TRUE,"",Calendrier!$A9)</f>
      </c>
      <c r="AF10" s="41">
        <f>IF(ISERROR(HLOOKUP(AE$2,Calendrier!$B9:$M$14,$AB10,FALSE))=TRUE,"",HLOOKUP(AE$2,Calendrier!$B9:$M$14,$AB10,FALSE))</f>
      </c>
      <c r="AG10" s="62"/>
      <c r="AJ10" s="41"/>
    </row>
    <row r="11" spans="1:36" ht="18" customHeight="1" thickBot="1">
      <c r="A11" s="56" t="s">
        <v>0</v>
      </c>
      <c r="B11" s="57">
        <f>B2+11</f>
        <v>12</v>
      </c>
      <c r="C11" s="58"/>
      <c r="D11" s="59">
        <f>VLOOKUP(B11,Calendrier!W3:X13,2,FALSE)</f>
        <v>39467</v>
      </c>
      <c r="F11" s="63" t="s">
        <v>1</v>
      </c>
      <c r="G11" s="63" t="s">
        <v>6</v>
      </c>
      <c r="H11" s="63" t="s">
        <v>7</v>
      </c>
      <c r="I11" s="62" t="s">
        <v>8</v>
      </c>
      <c r="J11" s="62" t="s">
        <v>9</v>
      </c>
      <c r="K11" s="62" t="s">
        <v>10</v>
      </c>
      <c r="L11" s="62" t="s">
        <v>11</v>
      </c>
      <c r="M11" s="62" t="s">
        <v>13</v>
      </c>
      <c r="N11" s="62" t="s">
        <v>14</v>
      </c>
      <c r="Q11" s="48">
        <f>Classement!U12</f>
        <v>9</v>
      </c>
      <c r="R11" s="49" t="str">
        <f>Classement!V12</f>
        <v>Elan Sportif</v>
      </c>
      <c r="S11" s="50">
        <f>Classement!W12</f>
        <v>49</v>
      </c>
      <c r="T11" s="50">
        <f>Classement!X12</f>
        <v>22</v>
      </c>
      <c r="U11" s="50">
        <f>Classement!Y12</f>
        <v>7</v>
      </c>
      <c r="V11" s="50">
        <f>Classement!Z12</f>
        <v>6</v>
      </c>
      <c r="W11" s="50">
        <f>Classement!AA12</f>
        <v>9</v>
      </c>
      <c r="X11" s="50">
        <f>Classement!AB12</f>
        <v>43</v>
      </c>
      <c r="Y11" s="50">
        <f>Classement!AC12</f>
        <v>41</v>
      </c>
      <c r="Z11" s="51">
        <f>Classement!AD12</f>
        <v>2</v>
      </c>
      <c r="AB11" s="62">
        <v>5</v>
      </c>
      <c r="AC11" s="62">
        <f t="shared" si="9"/>
        <v>12</v>
      </c>
      <c r="AD11" s="62">
        <f t="shared" si="10"/>
        <v>5</v>
      </c>
      <c r="AE11" s="40">
        <f>IF(ISERROR(HLOOKUP(AE$2,Calendrier!$B10:$M$14,$AB11,FALSE))=TRUE,"",Calendrier!$A10)</f>
      </c>
      <c r="AF11" s="41">
        <f>IF(ISERROR(HLOOKUP(AE$2,Calendrier!$B10:$M$14,$AB11,FALSE))=TRUE,"",HLOOKUP(AE$2,Calendrier!$B10:$M$14,$AB11,FALSE))</f>
      </c>
      <c r="AG11" s="62"/>
      <c r="AJ11" s="41"/>
    </row>
    <row r="12" spans="1:36" ht="18" customHeight="1" thickBot="1">
      <c r="A12" s="42" t="str">
        <f aca="true" t="shared" si="11" ref="A12:A17">D3</f>
        <v>Saint Priest Taurion</v>
      </c>
      <c r="B12" s="61">
        <v>4</v>
      </c>
      <c r="C12" s="61">
        <v>0</v>
      </c>
      <c r="D12" s="43" t="str">
        <f aca="true" t="shared" si="12" ref="D12:D17">A3</f>
        <v>Saint Hilaire les Places</v>
      </c>
      <c r="F12" s="63">
        <f aca="true" t="shared" si="13" ref="F12:F17">IF(B12="",0,IF(C12="",0,1))</f>
        <v>1</v>
      </c>
      <c r="G12" s="63">
        <f aca="true" t="shared" si="14" ref="G12:G17">IF($F12=1,IF($B12&gt;$C12,1,0),0)</f>
        <v>1</v>
      </c>
      <c r="H12" s="63">
        <f aca="true" t="shared" si="15" ref="H12:H17">IF($F12=1,IF($C12&gt;$B12,1,0),0)</f>
        <v>0</v>
      </c>
      <c r="I12" s="63">
        <f aca="true" t="shared" si="16" ref="I12:J17">IF($F12=1,IF($B12=$C12,1,0),0)</f>
        <v>0</v>
      </c>
      <c r="J12" s="63">
        <f t="shared" si="16"/>
        <v>0</v>
      </c>
      <c r="K12" s="63">
        <f aca="true" t="shared" si="17" ref="K12:K17">IF($F12=1,IF($B12&lt;$C12,1,0),0)</f>
        <v>0</v>
      </c>
      <c r="L12" s="63">
        <f aca="true" t="shared" si="18" ref="L12:L17">IF($F12=1,IF($B12&gt;$C12,1,0),0)</f>
        <v>1</v>
      </c>
      <c r="M12" s="62">
        <f aca="true" t="shared" si="19" ref="M12:N17">B12</f>
        <v>4</v>
      </c>
      <c r="N12" s="62">
        <f t="shared" si="19"/>
        <v>0</v>
      </c>
      <c r="Q12" s="44">
        <f>Classement!U13</f>
        <v>10</v>
      </c>
      <c r="R12" s="45" t="str">
        <f>Classement!V13</f>
        <v>Limoges Lafarge 2</v>
      </c>
      <c r="S12" s="46">
        <f>Classement!W13</f>
        <v>44</v>
      </c>
      <c r="T12" s="46">
        <f>Classement!X13</f>
        <v>22</v>
      </c>
      <c r="U12" s="46">
        <f>Classement!Y13</f>
        <v>6</v>
      </c>
      <c r="V12" s="46">
        <f>Classement!Z13</f>
        <v>4</v>
      </c>
      <c r="W12" s="46">
        <f>Classement!AA13</f>
        <v>12</v>
      </c>
      <c r="X12" s="46">
        <f>Classement!AB13</f>
        <v>28</v>
      </c>
      <c r="Y12" s="46">
        <f>Classement!AC13</f>
        <v>53</v>
      </c>
      <c r="Z12" s="47">
        <f>Classement!AD13</f>
        <v>-25</v>
      </c>
      <c r="AB12" s="62">
        <v>4</v>
      </c>
      <c r="AC12" s="62">
        <f t="shared" si="9"/>
        <v>4</v>
      </c>
      <c r="AD12" s="62">
        <f t="shared" si="10"/>
        <v>400</v>
      </c>
      <c r="AE12" s="40" t="str">
        <f>IF(ISERROR(HLOOKUP(AE$2,Calendrier!$B11:$M$14,$AB12,FALSE))=TRUE,"",Calendrier!$A11)</f>
        <v>Eymoutiers</v>
      </c>
      <c r="AF12" s="41" t="str">
        <f>IF(ISERROR(HLOOKUP(AE$2,Calendrier!$B11:$M$14,$AB12,FALSE))=TRUE,"",HLOOKUP(AE$2,Calendrier!$B11:$M$14,$AB12,FALSE))</f>
        <v>Flavignac</v>
      </c>
      <c r="AG12" s="62"/>
      <c r="AJ12" s="41"/>
    </row>
    <row r="13" spans="1:36" ht="18" customHeight="1" thickBot="1">
      <c r="A13" s="42" t="str">
        <f t="shared" si="11"/>
        <v>AFP Limoges</v>
      </c>
      <c r="B13" s="61">
        <v>3</v>
      </c>
      <c r="C13" s="61">
        <v>3</v>
      </c>
      <c r="D13" s="43" t="str">
        <f t="shared" si="12"/>
        <v>Pierre Buffière 2</v>
      </c>
      <c r="F13" s="63">
        <f t="shared" si="13"/>
        <v>1</v>
      </c>
      <c r="G13" s="63">
        <f t="shared" si="14"/>
        <v>0</v>
      </c>
      <c r="H13" s="63">
        <f t="shared" si="15"/>
        <v>0</v>
      </c>
      <c r="I13" s="63">
        <f t="shared" si="16"/>
        <v>1</v>
      </c>
      <c r="J13" s="63">
        <f t="shared" si="16"/>
        <v>1</v>
      </c>
      <c r="K13" s="63">
        <f t="shared" si="17"/>
        <v>0</v>
      </c>
      <c r="L13" s="63">
        <f t="shared" si="18"/>
        <v>0</v>
      </c>
      <c r="M13" s="62">
        <f t="shared" si="19"/>
        <v>3</v>
      </c>
      <c r="N13" s="62">
        <f t="shared" si="19"/>
        <v>3</v>
      </c>
      <c r="Q13" s="48">
        <f>Classement!U14</f>
        <v>11</v>
      </c>
      <c r="R13" s="49" t="str">
        <f>Classement!V14</f>
        <v>Saint Léonard 2</v>
      </c>
      <c r="S13" s="50">
        <f>Classement!W14</f>
        <v>42</v>
      </c>
      <c r="T13" s="50">
        <f>Classement!X14</f>
        <v>22</v>
      </c>
      <c r="U13" s="50">
        <f>Classement!Y14</f>
        <v>4</v>
      </c>
      <c r="V13" s="50">
        <f>Classement!Z14</f>
        <v>8</v>
      </c>
      <c r="W13" s="50">
        <f>Classement!AA14</f>
        <v>10</v>
      </c>
      <c r="X13" s="50">
        <f>Classement!AB14</f>
        <v>24</v>
      </c>
      <c r="Y13" s="50">
        <f>Classement!AC14</f>
        <v>35</v>
      </c>
      <c r="Z13" s="51">
        <f>Classement!AD14</f>
        <v>-11</v>
      </c>
      <c r="AB13" s="62">
        <v>3</v>
      </c>
      <c r="AC13" s="62">
        <f t="shared" si="9"/>
        <v>5</v>
      </c>
      <c r="AD13" s="62">
        <f t="shared" si="10"/>
        <v>300</v>
      </c>
      <c r="AE13" s="40" t="str">
        <f>IF(ISERROR(HLOOKUP(AE$2,Calendrier!$B12:$M$14,$AB13,FALSE))=TRUE,"",Calendrier!$A12)</f>
        <v>Elan Sportif</v>
      </c>
      <c r="AF13" s="41" t="str">
        <f>IF(ISERROR(HLOOKUP(AE$2,Calendrier!$B12:$M$14,$AB13,FALSE))=TRUE,"",HLOOKUP(AE$2,Calendrier!$B12:$M$14,$AB13,FALSE))</f>
        <v>Saint Léonard 2</v>
      </c>
      <c r="AJ13" s="41"/>
    </row>
    <row r="14" spans="1:36" ht="18" customHeight="1" thickBot="1">
      <c r="A14" s="42" t="str">
        <f t="shared" si="11"/>
        <v>Limoges Lafarge 2</v>
      </c>
      <c r="B14" s="61">
        <v>2</v>
      </c>
      <c r="C14" s="61">
        <v>4</v>
      </c>
      <c r="D14" s="43" t="str">
        <f t="shared" si="12"/>
        <v>Oradour sur Vayres</v>
      </c>
      <c r="F14" s="63">
        <f t="shared" si="13"/>
        <v>1</v>
      </c>
      <c r="G14" s="63">
        <f t="shared" si="14"/>
        <v>0</v>
      </c>
      <c r="H14" s="63">
        <f t="shared" si="15"/>
        <v>1</v>
      </c>
      <c r="I14" s="63">
        <f t="shared" si="16"/>
        <v>0</v>
      </c>
      <c r="J14" s="63">
        <f t="shared" si="16"/>
        <v>0</v>
      </c>
      <c r="K14" s="63">
        <f t="shared" si="17"/>
        <v>1</v>
      </c>
      <c r="L14" s="63">
        <f t="shared" si="18"/>
        <v>0</v>
      </c>
      <c r="M14" s="62">
        <f t="shared" si="19"/>
        <v>2</v>
      </c>
      <c r="N14" s="62">
        <f t="shared" si="19"/>
        <v>4</v>
      </c>
      <c r="Q14" s="64">
        <f>Classement!U15</f>
        <v>12</v>
      </c>
      <c r="R14" s="65" t="str">
        <f>Classement!V15</f>
        <v>Saint Hilaire les Places</v>
      </c>
      <c r="S14" s="66">
        <f>Classement!W15</f>
        <v>37</v>
      </c>
      <c r="T14" s="66">
        <f>Classement!X15</f>
        <v>22</v>
      </c>
      <c r="U14" s="66">
        <f>Classement!Y15</f>
        <v>3</v>
      </c>
      <c r="V14" s="66">
        <f>Classement!Z15</f>
        <v>6</v>
      </c>
      <c r="W14" s="66">
        <f>Classement!AA15</f>
        <v>13</v>
      </c>
      <c r="X14" s="66">
        <f>Classement!AB15</f>
        <v>39</v>
      </c>
      <c r="Y14" s="66">
        <f>Classement!AC15</f>
        <v>68</v>
      </c>
      <c r="Z14" s="67">
        <f>Classement!AD15</f>
        <v>-29</v>
      </c>
      <c r="AB14" s="62">
        <v>2</v>
      </c>
      <c r="AC14" s="62">
        <f t="shared" si="9"/>
        <v>6</v>
      </c>
      <c r="AD14" s="62">
        <f t="shared" si="10"/>
        <v>200</v>
      </c>
      <c r="AE14" s="40" t="str">
        <f>IF(ISERROR(HLOOKUP(AE$2,Calendrier!$B13:$M$14,$AB14,FALSE))=TRUE,"",Calendrier!$A13)</f>
        <v>Boisseuil</v>
      </c>
      <c r="AF14" s="41" t="str">
        <f>IF(ISERROR(HLOOKUP(AE$2,Calendrier!$B13:$M$14,$AB14,FALSE))=TRUE,"",HLOOKUP(AE$2,Calendrier!$B13:$M$14,$AB14,FALSE))</f>
        <v>Nexon</v>
      </c>
      <c r="AJ14" s="41"/>
    </row>
    <row r="15" spans="1:36" ht="18" customHeight="1" thickBot="1">
      <c r="A15" s="42" t="str">
        <f t="shared" si="11"/>
        <v>Flavignac</v>
      </c>
      <c r="B15" s="61">
        <v>4</v>
      </c>
      <c r="C15" s="61">
        <v>1</v>
      </c>
      <c r="D15" s="43" t="str">
        <f t="shared" si="12"/>
        <v>Eymoutiers</v>
      </c>
      <c r="F15" s="63">
        <f t="shared" si="13"/>
        <v>1</v>
      </c>
      <c r="G15" s="63">
        <f t="shared" si="14"/>
        <v>1</v>
      </c>
      <c r="H15" s="63">
        <f t="shared" si="15"/>
        <v>0</v>
      </c>
      <c r="I15" s="63">
        <f t="shared" si="16"/>
        <v>0</v>
      </c>
      <c r="J15" s="63">
        <f t="shared" si="16"/>
        <v>0</v>
      </c>
      <c r="K15" s="63">
        <f t="shared" si="17"/>
        <v>0</v>
      </c>
      <c r="L15" s="63">
        <f t="shared" si="18"/>
        <v>1</v>
      </c>
      <c r="M15" s="62">
        <f t="shared" si="19"/>
        <v>4</v>
      </c>
      <c r="N15" s="62">
        <f t="shared" si="19"/>
        <v>1</v>
      </c>
      <c r="AJ15" s="41"/>
    </row>
    <row r="16" spans="1:36" ht="18" customHeight="1" thickBot="1">
      <c r="A16" s="42" t="str">
        <f t="shared" si="11"/>
        <v>Saint Léonard 2</v>
      </c>
      <c r="B16" s="61">
        <v>2</v>
      </c>
      <c r="C16" s="61">
        <v>2</v>
      </c>
      <c r="D16" s="43" t="str">
        <f t="shared" si="12"/>
        <v>Elan Sportif</v>
      </c>
      <c r="F16" s="63">
        <f t="shared" si="13"/>
        <v>1</v>
      </c>
      <c r="G16" s="63">
        <f t="shared" si="14"/>
        <v>0</v>
      </c>
      <c r="H16" s="63">
        <f t="shared" si="15"/>
        <v>0</v>
      </c>
      <c r="I16" s="63">
        <f t="shared" si="16"/>
        <v>1</v>
      </c>
      <c r="J16" s="63">
        <f t="shared" si="16"/>
        <v>1</v>
      </c>
      <c r="K16" s="63">
        <f t="shared" si="17"/>
        <v>0</v>
      </c>
      <c r="L16" s="63">
        <f t="shared" si="18"/>
        <v>0</v>
      </c>
      <c r="M16" s="62">
        <f t="shared" si="19"/>
        <v>2</v>
      </c>
      <c r="N16" s="62">
        <f t="shared" si="19"/>
        <v>2</v>
      </c>
      <c r="AJ16" s="41"/>
    </row>
    <row r="17" spans="1:36" ht="18" customHeight="1" thickBot="1">
      <c r="A17" s="42" t="str">
        <f t="shared" si="11"/>
        <v>Nexon</v>
      </c>
      <c r="B17" s="61">
        <v>1</v>
      </c>
      <c r="C17" s="61">
        <v>2</v>
      </c>
      <c r="D17" s="43" t="str">
        <f t="shared" si="12"/>
        <v>Boisseuil</v>
      </c>
      <c r="F17" s="63">
        <f t="shared" si="13"/>
        <v>1</v>
      </c>
      <c r="G17" s="63">
        <f t="shared" si="14"/>
        <v>0</v>
      </c>
      <c r="H17" s="63">
        <f t="shared" si="15"/>
        <v>1</v>
      </c>
      <c r="I17" s="63">
        <f t="shared" si="16"/>
        <v>0</v>
      </c>
      <c r="J17" s="63">
        <f t="shared" si="16"/>
        <v>0</v>
      </c>
      <c r="K17" s="63">
        <f t="shared" si="17"/>
        <v>1</v>
      </c>
      <c r="L17" s="63">
        <f t="shared" si="18"/>
        <v>0</v>
      </c>
      <c r="M17" s="62">
        <f t="shared" si="19"/>
        <v>1</v>
      </c>
      <c r="N17" s="62">
        <f t="shared" si="19"/>
        <v>2</v>
      </c>
      <c r="AJ17" s="41"/>
    </row>
    <row r="18" spans="1:36" ht="18" customHeight="1">
      <c r="A18" s="60"/>
      <c r="B18" s="115" t="str">
        <f>IF(SUM(B12:C17)=0,"",CONCATENATE(SUM(B12:C17)," Buts"))</f>
        <v>28 Buts</v>
      </c>
      <c r="C18" s="115"/>
      <c r="D18" s="60"/>
      <c r="AJ18" s="41"/>
    </row>
    <row r="19" ht="19.5">
      <c r="AJ19" s="41"/>
    </row>
    <row r="20" ht="19.5">
      <c r="AJ20" s="41"/>
    </row>
    <row r="21" ht="19.5">
      <c r="AJ21" s="41"/>
    </row>
    <row r="22" ht="19.5">
      <c r="AJ22" s="41"/>
    </row>
    <row r="23" ht="19.5">
      <c r="AJ23" s="41"/>
    </row>
  </sheetData>
  <sheetProtection password="CB07" sheet="1" objects="1" scenarios="1"/>
  <mergeCells count="4">
    <mergeCell ref="B9:C9"/>
    <mergeCell ref="B18:C18"/>
    <mergeCell ref="A1:D1"/>
    <mergeCell ref="Q1:Z1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22"/>
  <dimension ref="A1:AJ23"/>
  <sheetViews>
    <sheetView showGridLines="0" workbookViewId="0" topLeftCell="A1">
      <selection activeCell="C12" sqref="C12"/>
    </sheetView>
  </sheetViews>
  <sheetFormatPr defaultColWidth="11.421875" defaultRowHeight="12.75"/>
  <cols>
    <col min="1" max="1" width="28.421875" style="62" customWidth="1"/>
    <col min="2" max="3" width="4.00390625" style="63" customWidth="1"/>
    <col min="4" max="4" width="28.421875" style="62" customWidth="1"/>
    <col min="5" max="15" width="6.28125" style="62" hidden="1" customWidth="1"/>
    <col min="16" max="16" width="2.57421875" style="62" customWidth="1"/>
    <col min="17" max="17" width="4.421875" style="63" customWidth="1"/>
    <col min="18" max="18" width="28.421875" style="62" customWidth="1"/>
    <col min="19" max="26" width="4.8515625" style="62" customWidth="1"/>
    <col min="27" max="30" width="8.140625" style="62" hidden="1" customWidth="1"/>
    <col min="31" max="31" width="8.140625" style="40" hidden="1" customWidth="1"/>
    <col min="32" max="33" width="8.140625" style="41" hidden="1" customWidth="1"/>
    <col min="34" max="34" width="8.140625" style="40" hidden="1" customWidth="1"/>
    <col min="35" max="35" width="0" style="41" hidden="1" customWidth="1"/>
    <col min="36" max="36" width="5.00390625" style="62" hidden="1" customWidth="1"/>
    <col min="37" max="48" width="0" style="62" hidden="1" customWidth="1"/>
    <col min="49" max="16384" width="11.421875" style="62" customWidth="1"/>
  </cols>
  <sheetData>
    <row r="1" spans="1:26" ht="24.75" thickBot="1">
      <c r="A1" s="116" t="str">
        <f>Classement!V1</f>
        <v>Deuxième division poule B</v>
      </c>
      <c r="B1" s="116"/>
      <c r="C1" s="116"/>
      <c r="D1" s="116"/>
      <c r="Q1" s="117" t="s">
        <v>55</v>
      </c>
      <c r="R1" s="117"/>
      <c r="S1" s="117"/>
      <c r="T1" s="117"/>
      <c r="U1" s="117"/>
      <c r="V1" s="117"/>
      <c r="W1" s="117"/>
      <c r="X1" s="117"/>
      <c r="Y1" s="117"/>
      <c r="Z1" s="117"/>
    </row>
    <row r="2" spans="1:32" ht="18" customHeight="1" thickBot="1">
      <c r="A2" s="56" t="s">
        <v>0</v>
      </c>
      <c r="B2" s="57">
        <f>Calendrier!S4</f>
        <v>2</v>
      </c>
      <c r="C2" s="58"/>
      <c r="D2" s="59">
        <f>VLOOKUP(B2,Calendrier!S3:T13,2,FALSE)</f>
        <v>39340</v>
      </c>
      <c r="F2" s="63" t="s">
        <v>1</v>
      </c>
      <c r="G2" s="63" t="s">
        <v>6</v>
      </c>
      <c r="H2" s="63" t="s">
        <v>7</v>
      </c>
      <c r="I2" s="62" t="s">
        <v>8</v>
      </c>
      <c r="J2" s="62" t="s">
        <v>9</v>
      </c>
      <c r="K2" s="62" t="s">
        <v>10</v>
      </c>
      <c r="L2" s="62" t="s">
        <v>11</v>
      </c>
      <c r="M2" s="62" t="s">
        <v>13</v>
      </c>
      <c r="N2" s="62" t="s">
        <v>14</v>
      </c>
      <c r="Q2" s="52"/>
      <c r="R2" s="53" t="str">
        <f>Classement!V3</f>
        <v>Club</v>
      </c>
      <c r="S2" s="54" t="str">
        <f>Classement!W3</f>
        <v>Pts</v>
      </c>
      <c r="T2" s="54" t="str">
        <f>Classement!X3</f>
        <v>J</v>
      </c>
      <c r="U2" s="54" t="str">
        <f>Classement!Y3</f>
        <v>G</v>
      </c>
      <c r="V2" s="54" t="str">
        <f>Classement!Z3</f>
        <v>N</v>
      </c>
      <c r="W2" s="54" t="str">
        <f>Classement!AA3</f>
        <v>P</v>
      </c>
      <c r="X2" s="54" t="str">
        <f>Classement!AB3</f>
        <v>Bp</v>
      </c>
      <c r="Y2" s="54" t="str">
        <f>Classement!AC3</f>
        <v>Bc</v>
      </c>
      <c r="Z2" s="55" t="str">
        <f>Classement!AD3</f>
        <v>diff</v>
      </c>
      <c r="AE2" s="40">
        <f>B2</f>
        <v>2</v>
      </c>
      <c r="AF2" s="41" t="s">
        <v>22</v>
      </c>
    </row>
    <row r="3" spans="1:36" ht="18" customHeight="1" thickBot="1">
      <c r="A3" s="42" t="str">
        <f aca="true" t="shared" si="0" ref="A3:A8">VLOOKUP(AG3,AC$3:AF$22,3,FALSE)</f>
        <v>Saint Priest Taurion</v>
      </c>
      <c r="B3" s="61">
        <v>1</v>
      </c>
      <c r="C3" s="61">
        <v>2</v>
      </c>
      <c r="D3" s="43" t="str">
        <f aca="true" t="shared" si="1" ref="D3:D8">VLOOKUP(AG3,AC$3:AF$22,4,FALSE)</f>
        <v>Pierre Buffière 2</v>
      </c>
      <c r="F3" s="63">
        <f aca="true" t="shared" si="2" ref="F3:F8">IF(B3="",0,IF(C3="",0,1))</f>
        <v>1</v>
      </c>
      <c r="G3" s="63">
        <f aca="true" t="shared" si="3" ref="G3:G8">IF($F3=1,IF($B3&gt;$C3,1,0),0)</f>
        <v>0</v>
      </c>
      <c r="H3" s="63">
        <f aca="true" t="shared" si="4" ref="H3:H8">IF($F3=1,IF($C3&gt;$B3,1,0),0)</f>
        <v>1</v>
      </c>
      <c r="I3" s="63">
        <f>IF($F3=1,IF($B3=$C3,1,0),0)</f>
        <v>0</v>
      </c>
      <c r="J3" s="63">
        <f>IF($F3=1,IF($B3=$C3,1,0),0)</f>
        <v>0</v>
      </c>
      <c r="K3" s="63">
        <f aca="true" t="shared" si="5" ref="K3:K8">IF($F3=1,IF($B3&lt;$C3,1,0),0)</f>
        <v>1</v>
      </c>
      <c r="L3" s="63">
        <f aca="true" t="shared" si="6" ref="L3:L8">IF($F3=1,IF($B3&gt;$C3,1,0),0)</f>
        <v>0</v>
      </c>
      <c r="M3" s="62">
        <f aca="true" t="shared" si="7" ref="M3:N8">B3</f>
        <v>1</v>
      </c>
      <c r="N3" s="62">
        <f t="shared" si="7"/>
        <v>2</v>
      </c>
      <c r="Q3" s="48">
        <f>Classement!U4</f>
        <v>1</v>
      </c>
      <c r="R3" s="49" t="str">
        <f>Classement!V4</f>
        <v>Pierre Buffière 2</v>
      </c>
      <c r="S3" s="50">
        <f>Classement!W4</f>
        <v>62</v>
      </c>
      <c r="T3" s="50">
        <f>Classement!X4</f>
        <v>22</v>
      </c>
      <c r="U3" s="50">
        <f>Classement!Y4</f>
        <v>11</v>
      </c>
      <c r="V3" s="50">
        <f>Classement!Z4</f>
        <v>7</v>
      </c>
      <c r="W3" s="50">
        <f>Classement!AA4</f>
        <v>4</v>
      </c>
      <c r="X3" s="50">
        <f>Classement!AB4</f>
        <v>39</v>
      </c>
      <c r="Y3" s="50">
        <f>Classement!AC4</f>
        <v>28</v>
      </c>
      <c r="Z3" s="51">
        <f>Classement!AD4</f>
        <v>11</v>
      </c>
      <c r="AB3" s="62">
        <v>13</v>
      </c>
      <c r="AC3" s="62">
        <f>RANK(AD3,AD$3:AD$22)</f>
        <v>7</v>
      </c>
      <c r="AD3" s="62">
        <f>IF(AE3=AF3,$AB3,$AB3*100)</f>
        <v>13</v>
      </c>
      <c r="AE3" s="40">
        <f>IF(ISERROR(HLOOKUP(AE$2,Calendrier!$B2:$M$14,$AB3,FALSE))=TRUE,"",Calendrier!$A2)</f>
      </c>
      <c r="AF3" s="41">
        <f>IF(ISERROR(HLOOKUP(AE$2,Calendrier!$B2:$M$14,$AB3,FALSE))=TRUE,"",HLOOKUP(AE$2,Calendrier!$B2:$M$14,$AB3,FALSE))</f>
      </c>
      <c r="AG3" s="62">
        <v>1</v>
      </c>
      <c r="AJ3" s="41"/>
    </row>
    <row r="4" spans="1:36" ht="18" customHeight="1" thickBot="1">
      <c r="A4" s="42" t="str">
        <f t="shared" si="0"/>
        <v>Limoges Lafarge 2</v>
      </c>
      <c r="B4" s="61">
        <v>1</v>
      </c>
      <c r="C4" s="61">
        <v>0</v>
      </c>
      <c r="D4" s="43" t="str">
        <f t="shared" si="1"/>
        <v>Elan Sportif</v>
      </c>
      <c r="F4" s="63">
        <f t="shared" si="2"/>
        <v>1</v>
      </c>
      <c r="G4" s="63">
        <f t="shared" si="3"/>
        <v>1</v>
      </c>
      <c r="H4" s="63">
        <f t="shared" si="4"/>
        <v>0</v>
      </c>
      <c r="I4" s="63">
        <f aca="true" t="shared" si="8" ref="I4:J8">IF($F4=1,IF($B4=$C4,1,0),0)</f>
        <v>0</v>
      </c>
      <c r="J4" s="63">
        <f t="shared" si="8"/>
        <v>0</v>
      </c>
      <c r="K4" s="63">
        <f t="shared" si="5"/>
        <v>0</v>
      </c>
      <c r="L4" s="63">
        <f t="shared" si="6"/>
        <v>1</v>
      </c>
      <c r="M4" s="62">
        <f t="shared" si="7"/>
        <v>1</v>
      </c>
      <c r="N4" s="62">
        <f t="shared" si="7"/>
        <v>0</v>
      </c>
      <c r="Q4" s="44">
        <f>Classement!U5</f>
        <v>2</v>
      </c>
      <c r="R4" s="45" t="str">
        <f>Classement!V5</f>
        <v>Boisseuil</v>
      </c>
      <c r="S4" s="46">
        <f>Classement!W5</f>
        <v>60</v>
      </c>
      <c r="T4" s="46">
        <f>Classement!X5</f>
        <v>22</v>
      </c>
      <c r="U4" s="46">
        <f>Classement!Y5</f>
        <v>10</v>
      </c>
      <c r="V4" s="46">
        <f>Classement!Z5</f>
        <v>8</v>
      </c>
      <c r="W4" s="46">
        <f>Classement!AA5</f>
        <v>4</v>
      </c>
      <c r="X4" s="46">
        <f>Classement!AB5</f>
        <v>49</v>
      </c>
      <c r="Y4" s="46">
        <f>Classement!AC5</f>
        <v>29</v>
      </c>
      <c r="Z4" s="47">
        <f>Classement!AD5</f>
        <v>20</v>
      </c>
      <c r="AB4" s="62">
        <v>12</v>
      </c>
      <c r="AC4" s="62">
        <f aca="true" t="shared" si="9" ref="AC4:AC14">RANK(AD4,AD$3:AD$22)</f>
        <v>1</v>
      </c>
      <c r="AD4" s="62">
        <f aca="true" t="shared" si="10" ref="AD4:AD14">IF(AE4=AF4,$AB4,$AB4*100)</f>
        <v>1200</v>
      </c>
      <c r="AE4" s="40" t="str">
        <f>IF(ISERROR(HLOOKUP(AE$2,Calendrier!$B3:$M$14,$AB4,FALSE))=TRUE,"",Calendrier!$A3)</f>
        <v>Saint Priest Taurion</v>
      </c>
      <c r="AF4" s="41" t="str">
        <f>IF(ISERROR(HLOOKUP(AE$2,Calendrier!$B3:$M$14,$AB4,FALSE))=TRUE,"",HLOOKUP(AE$2,Calendrier!$B3:$M$14,$AB4,FALSE))</f>
        <v>Pierre Buffière 2</v>
      </c>
      <c r="AG4" s="62">
        <v>2</v>
      </c>
      <c r="AJ4" s="41"/>
    </row>
    <row r="5" spans="1:36" ht="18" customHeight="1" thickBot="1">
      <c r="A5" s="42" t="str">
        <f t="shared" si="0"/>
        <v>Nexon</v>
      </c>
      <c r="B5" s="61">
        <v>2</v>
      </c>
      <c r="C5" s="61">
        <v>1</v>
      </c>
      <c r="D5" s="43" t="str">
        <f t="shared" si="1"/>
        <v>Saint Léonard 2</v>
      </c>
      <c r="F5" s="63">
        <f t="shared" si="2"/>
        <v>1</v>
      </c>
      <c r="G5" s="63">
        <f t="shared" si="3"/>
        <v>1</v>
      </c>
      <c r="H5" s="63">
        <f t="shared" si="4"/>
        <v>0</v>
      </c>
      <c r="I5" s="63">
        <f t="shared" si="8"/>
        <v>0</v>
      </c>
      <c r="J5" s="63">
        <f t="shared" si="8"/>
        <v>0</v>
      </c>
      <c r="K5" s="63">
        <f t="shared" si="5"/>
        <v>0</v>
      </c>
      <c r="L5" s="63">
        <f t="shared" si="6"/>
        <v>1</v>
      </c>
      <c r="M5" s="62">
        <f t="shared" si="7"/>
        <v>2</v>
      </c>
      <c r="N5" s="62">
        <f t="shared" si="7"/>
        <v>1</v>
      </c>
      <c r="Q5" s="48">
        <f>Classement!U6</f>
        <v>3</v>
      </c>
      <c r="R5" s="49" t="str">
        <f>Classement!V6</f>
        <v>Saint Priest Taurion</v>
      </c>
      <c r="S5" s="50">
        <f>Classement!W6</f>
        <v>59</v>
      </c>
      <c r="T5" s="50">
        <f>Classement!X6</f>
        <v>22</v>
      </c>
      <c r="U5" s="50">
        <f>Classement!Y6</f>
        <v>11</v>
      </c>
      <c r="V5" s="50">
        <f>Classement!Z6</f>
        <v>4</v>
      </c>
      <c r="W5" s="50">
        <f>Classement!AA6</f>
        <v>7</v>
      </c>
      <c r="X5" s="50">
        <f>Classement!AB6</f>
        <v>51</v>
      </c>
      <c r="Y5" s="50">
        <f>Classement!AC6</f>
        <v>37</v>
      </c>
      <c r="Z5" s="51">
        <f>Classement!AD6</f>
        <v>14</v>
      </c>
      <c r="AB5" s="62">
        <v>11</v>
      </c>
      <c r="AC5" s="62">
        <f t="shared" si="9"/>
        <v>8</v>
      </c>
      <c r="AD5" s="62">
        <f t="shared" si="10"/>
        <v>11</v>
      </c>
      <c r="AE5" s="40">
        <f>IF(ISERROR(HLOOKUP(AE$2,Calendrier!$B4:$M$14,$AB5,FALSE))=TRUE,"",Calendrier!$A4)</f>
      </c>
      <c r="AF5" s="41">
        <f>IF(ISERROR(HLOOKUP(AE$2,Calendrier!$B4:$M$14,$AB5,FALSE))=TRUE,"",HLOOKUP(AE$2,Calendrier!$B4:$M$14,$AB5,FALSE))</f>
      </c>
      <c r="AG5" s="62">
        <v>3</v>
      </c>
      <c r="AJ5" s="41"/>
    </row>
    <row r="6" spans="1:36" ht="18" customHeight="1" thickBot="1">
      <c r="A6" s="42" t="str">
        <f t="shared" si="0"/>
        <v>Flavignac</v>
      </c>
      <c r="B6" s="61">
        <v>2</v>
      </c>
      <c r="C6" s="61">
        <v>2</v>
      </c>
      <c r="D6" s="43" t="str">
        <f t="shared" si="1"/>
        <v>Oradour sur Vayres</v>
      </c>
      <c r="F6" s="63">
        <f t="shared" si="2"/>
        <v>1</v>
      </c>
      <c r="G6" s="63">
        <f t="shared" si="3"/>
        <v>0</v>
      </c>
      <c r="H6" s="63">
        <f t="shared" si="4"/>
        <v>0</v>
      </c>
      <c r="I6" s="63">
        <f t="shared" si="8"/>
        <v>1</v>
      </c>
      <c r="J6" s="63">
        <f t="shared" si="8"/>
        <v>1</v>
      </c>
      <c r="K6" s="63">
        <f t="shared" si="5"/>
        <v>0</v>
      </c>
      <c r="L6" s="63">
        <f t="shared" si="6"/>
        <v>0</v>
      </c>
      <c r="M6" s="62">
        <f t="shared" si="7"/>
        <v>2</v>
      </c>
      <c r="N6" s="62">
        <f t="shared" si="7"/>
        <v>2</v>
      </c>
      <c r="Q6" s="44">
        <f>Classement!U7</f>
        <v>4</v>
      </c>
      <c r="R6" s="45" t="str">
        <f>Classement!V7</f>
        <v>Eymoutiers</v>
      </c>
      <c r="S6" s="46">
        <f>Classement!W7</f>
        <v>59</v>
      </c>
      <c r="T6" s="46">
        <f>Classement!X7</f>
        <v>22</v>
      </c>
      <c r="U6" s="46">
        <f>Classement!Y7</f>
        <v>11</v>
      </c>
      <c r="V6" s="46">
        <f>Classement!Z7</f>
        <v>4</v>
      </c>
      <c r="W6" s="46">
        <f>Classement!AA7</f>
        <v>7</v>
      </c>
      <c r="X6" s="46">
        <f>Classement!AB7</f>
        <v>37</v>
      </c>
      <c r="Y6" s="46">
        <f>Classement!AC7</f>
        <v>33</v>
      </c>
      <c r="Z6" s="47">
        <f>Classement!AD7</f>
        <v>4</v>
      </c>
      <c r="AB6" s="62">
        <v>10</v>
      </c>
      <c r="AC6" s="62">
        <f t="shared" si="9"/>
        <v>2</v>
      </c>
      <c r="AD6" s="62">
        <f t="shared" si="10"/>
        <v>1000</v>
      </c>
      <c r="AE6" s="40" t="str">
        <f>IF(ISERROR(HLOOKUP(AE$2,Calendrier!$B5:$M$14,$AB6,FALSE))=TRUE,"",Calendrier!$A5)</f>
        <v>Limoges Lafarge 2</v>
      </c>
      <c r="AF6" s="41" t="str">
        <f>IF(ISERROR(HLOOKUP(AE$2,Calendrier!$B5:$M$14,$AB6,FALSE))=TRUE,"",HLOOKUP(AE$2,Calendrier!$B5:$M$14,$AB6,FALSE))</f>
        <v>Elan Sportif</v>
      </c>
      <c r="AG6" s="62">
        <v>4</v>
      </c>
      <c r="AJ6" s="41"/>
    </row>
    <row r="7" spans="1:36" ht="18" customHeight="1" thickBot="1">
      <c r="A7" s="42" t="str">
        <f t="shared" si="0"/>
        <v>AFP Limoges</v>
      </c>
      <c r="B7" s="61">
        <v>1</v>
      </c>
      <c r="C7" s="61">
        <v>2</v>
      </c>
      <c r="D7" s="43" t="str">
        <f t="shared" si="1"/>
        <v>Eymoutiers</v>
      </c>
      <c r="F7" s="63">
        <f t="shared" si="2"/>
        <v>1</v>
      </c>
      <c r="G7" s="63">
        <f t="shared" si="3"/>
        <v>0</v>
      </c>
      <c r="H7" s="63">
        <f t="shared" si="4"/>
        <v>1</v>
      </c>
      <c r="I7" s="63">
        <f t="shared" si="8"/>
        <v>0</v>
      </c>
      <c r="J7" s="63">
        <f t="shared" si="8"/>
        <v>0</v>
      </c>
      <c r="K7" s="63">
        <f t="shared" si="5"/>
        <v>1</v>
      </c>
      <c r="L7" s="63">
        <f t="shared" si="6"/>
        <v>0</v>
      </c>
      <c r="M7" s="62">
        <f t="shared" si="7"/>
        <v>1</v>
      </c>
      <c r="N7" s="62">
        <f t="shared" si="7"/>
        <v>2</v>
      </c>
      <c r="Q7" s="48">
        <f>Classement!U8</f>
        <v>5</v>
      </c>
      <c r="R7" s="49" t="str">
        <f>Classement!V8</f>
        <v>Flavignac</v>
      </c>
      <c r="S7" s="50">
        <f>Classement!W8</f>
        <v>54</v>
      </c>
      <c r="T7" s="50">
        <f>Classement!X8</f>
        <v>22</v>
      </c>
      <c r="U7" s="50">
        <f>Classement!Y8</f>
        <v>8</v>
      </c>
      <c r="V7" s="50">
        <f>Classement!Z8</f>
        <v>8</v>
      </c>
      <c r="W7" s="50">
        <f>Classement!AA8</f>
        <v>6</v>
      </c>
      <c r="X7" s="50">
        <f>Classement!AB8</f>
        <v>47</v>
      </c>
      <c r="Y7" s="50">
        <f>Classement!AC8</f>
        <v>40</v>
      </c>
      <c r="Z7" s="51">
        <f>Classement!AD8</f>
        <v>7</v>
      </c>
      <c r="AB7" s="62">
        <v>9</v>
      </c>
      <c r="AC7" s="62">
        <f t="shared" si="9"/>
        <v>3</v>
      </c>
      <c r="AD7" s="62">
        <f t="shared" si="10"/>
        <v>900</v>
      </c>
      <c r="AE7" s="40" t="str">
        <f>IF(ISERROR(HLOOKUP(AE$2,Calendrier!$B6:$M$14,$AB7,FALSE))=TRUE,"",Calendrier!$A6)</f>
        <v>Nexon</v>
      </c>
      <c r="AF7" s="41" t="str">
        <f>IF(ISERROR(HLOOKUP(AE$2,Calendrier!$B6:$M$14,$AB7,FALSE))=TRUE,"",HLOOKUP(AE$2,Calendrier!$B6:$M$14,$AB7,FALSE))</f>
        <v>Saint Léonard 2</v>
      </c>
      <c r="AG7" s="62">
        <v>5</v>
      </c>
      <c r="AJ7" s="41"/>
    </row>
    <row r="8" spans="1:36" ht="18" customHeight="1" thickBot="1">
      <c r="A8" s="42" t="str">
        <f t="shared" si="0"/>
        <v>Boisseuil</v>
      </c>
      <c r="B8" s="61">
        <v>3</v>
      </c>
      <c r="C8" s="61">
        <v>2</v>
      </c>
      <c r="D8" s="43" t="str">
        <f t="shared" si="1"/>
        <v>Saint Hilaire les Places</v>
      </c>
      <c r="F8" s="63">
        <f t="shared" si="2"/>
        <v>1</v>
      </c>
      <c r="G8" s="63">
        <f t="shared" si="3"/>
        <v>1</v>
      </c>
      <c r="H8" s="63">
        <f t="shared" si="4"/>
        <v>0</v>
      </c>
      <c r="I8" s="63">
        <f t="shared" si="8"/>
        <v>0</v>
      </c>
      <c r="J8" s="63">
        <f t="shared" si="8"/>
        <v>0</v>
      </c>
      <c r="K8" s="63">
        <f t="shared" si="5"/>
        <v>0</v>
      </c>
      <c r="L8" s="63">
        <f t="shared" si="6"/>
        <v>1</v>
      </c>
      <c r="M8" s="62">
        <f t="shared" si="7"/>
        <v>3</v>
      </c>
      <c r="N8" s="62">
        <f t="shared" si="7"/>
        <v>2</v>
      </c>
      <c r="Q8" s="44">
        <f>Classement!U9</f>
        <v>6</v>
      </c>
      <c r="R8" s="45" t="str">
        <f>Classement!V9</f>
        <v>Nexon</v>
      </c>
      <c r="S8" s="46">
        <f>Classement!W9</f>
        <v>54</v>
      </c>
      <c r="T8" s="46">
        <f>Classement!X9</f>
        <v>22</v>
      </c>
      <c r="U8" s="46">
        <f>Classement!Y9</f>
        <v>9</v>
      </c>
      <c r="V8" s="46">
        <f>Classement!Z9</f>
        <v>5</v>
      </c>
      <c r="W8" s="46">
        <f>Classement!AA9</f>
        <v>8</v>
      </c>
      <c r="X8" s="46">
        <f>Classement!AB9</f>
        <v>32</v>
      </c>
      <c r="Y8" s="46">
        <f>Classement!AC9</f>
        <v>31</v>
      </c>
      <c r="Z8" s="47">
        <f>Classement!AD9</f>
        <v>1</v>
      </c>
      <c r="AB8" s="62">
        <v>8</v>
      </c>
      <c r="AC8" s="62">
        <f t="shared" si="9"/>
        <v>4</v>
      </c>
      <c r="AD8" s="62">
        <f t="shared" si="10"/>
        <v>800</v>
      </c>
      <c r="AE8" s="40" t="str">
        <f>IF(ISERROR(HLOOKUP(AE$2,Calendrier!$B7:$M$14,$AB8,FALSE))=TRUE,"",Calendrier!$A7)</f>
        <v>Flavignac</v>
      </c>
      <c r="AF8" s="41" t="str">
        <f>IF(ISERROR(HLOOKUP(AE$2,Calendrier!$B7:$M$14,$AB8,FALSE))=TRUE,"",HLOOKUP(AE$2,Calendrier!$B7:$M$14,$AB8,FALSE))</f>
        <v>Oradour sur Vayres</v>
      </c>
      <c r="AG8" s="62">
        <v>6</v>
      </c>
      <c r="AJ8" s="41"/>
    </row>
    <row r="9" spans="1:36" ht="18" customHeight="1">
      <c r="A9" s="39"/>
      <c r="B9" s="114" t="str">
        <f>IF(SUM(B3:C8)=0,"",CONCATENATE(SUM(B3:C8)," Buts"))</f>
        <v>19 Buts</v>
      </c>
      <c r="C9" s="114"/>
      <c r="D9" s="39"/>
      <c r="Q9" s="48">
        <f>Classement!U10</f>
        <v>7</v>
      </c>
      <c r="R9" s="49" t="str">
        <f>Classement!V10</f>
        <v>Oradour sur Vayres</v>
      </c>
      <c r="S9" s="50">
        <f>Classement!W10</f>
        <v>53</v>
      </c>
      <c r="T9" s="50">
        <f>Classement!X10</f>
        <v>22</v>
      </c>
      <c r="U9" s="50">
        <f>Classement!Y10</f>
        <v>8</v>
      </c>
      <c r="V9" s="50">
        <f>Classement!Z10</f>
        <v>7</v>
      </c>
      <c r="W9" s="50">
        <f>Classement!AA10</f>
        <v>7</v>
      </c>
      <c r="X9" s="50">
        <f>Classement!AB10</f>
        <v>39</v>
      </c>
      <c r="Y9" s="50">
        <f>Classement!AC10</f>
        <v>43</v>
      </c>
      <c r="Z9" s="51">
        <f>Classement!AD10</f>
        <v>-4</v>
      </c>
      <c r="AB9" s="62">
        <v>7</v>
      </c>
      <c r="AC9" s="62">
        <f t="shared" si="9"/>
        <v>9</v>
      </c>
      <c r="AD9" s="62">
        <f t="shared" si="10"/>
        <v>7</v>
      </c>
      <c r="AE9" s="40">
        <f>IF(ISERROR(HLOOKUP(AE$2,Calendrier!$B8:$M$14,$AB9,FALSE))=TRUE,"",Calendrier!$A8)</f>
      </c>
      <c r="AF9" s="41">
        <f>IF(ISERROR(HLOOKUP(AE$2,Calendrier!$B8:$M$14,$AB9,FALSE))=TRUE,"",HLOOKUP(AE$2,Calendrier!$B8:$M$14,$AB9,FALSE))</f>
      </c>
      <c r="AG9" s="62"/>
      <c r="AJ9" s="41"/>
    </row>
    <row r="10" spans="17:36" ht="18" customHeight="1">
      <c r="Q10" s="44">
        <f>Classement!U11</f>
        <v>8</v>
      </c>
      <c r="R10" s="45" t="str">
        <f>Classement!V11</f>
        <v>AFP Limoges</v>
      </c>
      <c r="S10" s="46">
        <f>Classement!W11</f>
        <v>51</v>
      </c>
      <c r="T10" s="46">
        <f>Classement!X11</f>
        <v>22</v>
      </c>
      <c r="U10" s="46">
        <f>Classement!Y11</f>
        <v>8</v>
      </c>
      <c r="V10" s="46">
        <f>Classement!Z11</f>
        <v>5</v>
      </c>
      <c r="W10" s="46">
        <f>Classement!AA11</f>
        <v>9</v>
      </c>
      <c r="X10" s="46">
        <f>Classement!AB11</f>
        <v>54</v>
      </c>
      <c r="Y10" s="46">
        <f>Classement!AC11</f>
        <v>44</v>
      </c>
      <c r="Z10" s="47">
        <f>Classement!AD11</f>
        <v>10</v>
      </c>
      <c r="AB10" s="62">
        <v>6</v>
      </c>
      <c r="AC10" s="62">
        <f t="shared" si="9"/>
        <v>10</v>
      </c>
      <c r="AD10" s="62">
        <f t="shared" si="10"/>
        <v>6</v>
      </c>
      <c r="AE10" s="40">
        <f>IF(ISERROR(HLOOKUP(AE$2,Calendrier!$B9:$M$14,$AB10,FALSE))=TRUE,"",Calendrier!$A9)</f>
      </c>
      <c r="AF10" s="41">
        <f>IF(ISERROR(HLOOKUP(AE$2,Calendrier!$B9:$M$14,$AB10,FALSE))=TRUE,"",HLOOKUP(AE$2,Calendrier!$B9:$M$14,$AB10,FALSE))</f>
      </c>
      <c r="AG10" s="62"/>
      <c r="AJ10" s="41"/>
    </row>
    <row r="11" spans="1:36" ht="18" customHeight="1" thickBot="1">
      <c r="A11" s="56" t="s">
        <v>0</v>
      </c>
      <c r="B11" s="57">
        <f>B2+11</f>
        <v>13</v>
      </c>
      <c r="C11" s="58"/>
      <c r="D11" s="59">
        <f>VLOOKUP(B11,Calendrier!W3:X13,2,FALSE)</f>
        <v>39481</v>
      </c>
      <c r="F11" s="63" t="s">
        <v>1</v>
      </c>
      <c r="G11" s="63" t="s">
        <v>6</v>
      </c>
      <c r="H11" s="63" t="s">
        <v>7</v>
      </c>
      <c r="I11" s="62" t="s">
        <v>8</v>
      </c>
      <c r="J11" s="62" t="s">
        <v>9</v>
      </c>
      <c r="K11" s="62" t="s">
        <v>10</v>
      </c>
      <c r="L11" s="62" t="s">
        <v>11</v>
      </c>
      <c r="M11" s="62" t="s">
        <v>13</v>
      </c>
      <c r="N11" s="62" t="s">
        <v>14</v>
      </c>
      <c r="Q11" s="48">
        <f>Classement!U12</f>
        <v>9</v>
      </c>
      <c r="R11" s="49" t="str">
        <f>Classement!V12</f>
        <v>Elan Sportif</v>
      </c>
      <c r="S11" s="50">
        <f>Classement!W12</f>
        <v>49</v>
      </c>
      <c r="T11" s="50">
        <f>Classement!X12</f>
        <v>22</v>
      </c>
      <c r="U11" s="50">
        <f>Classement!Y12</f>
        <v>7</v>
      </c>
      <c r="V11" s="50">
        <f>Classement!Z12</f>
        <v>6</v>
      </c>
      <c r="W11" s="50">
        <f>Classement!AA12</f>
        <v>9</v>
      </c>
      <c r="X11" s="50">
        <f>Classement!AB12</f>
        <v>43</v>
      </c>
      <c r="Y11" s="50">
        <f>Classement!AC12</f>
        <v>41</v>
      </c>
      <c r="Z11" s="51">
        <f>Classement!AD12</f>
        <v>2</v>
      </c>
      <c r="AB11" s="62">
        <v>5</v>
      </c>
      <c r="AC11" s="62">
        <f t="shared" si="9"/>
        <v>5</v>
      </c>
      <c r="AD11" s="62">
        <f t="shared" si="10"/>
        <v>500</v>
      </c>
      <c r="AE11" s="40" t="str">
        <f>IF(ISERROR(HLOOKUP(AE$2,Calendrier!$B10:$M$14,$AB11,FALSE))=TRUE,"",Calendrier!$A10)</f>
        <v>AFP Limoges</v>
      </c>
      <c r="AF11" s="41" t="str">
        <f>IF(ISERROR(HLOOKUP(AE$2,Calendrier!$B10:$M$14,$AB11,FALSE))=TRUE,"",HLOOKUP(AE$2,Calendrier!$B10:$M$14,$AB11,FALSE))</f>
        <v>Eymoutiers</v>
      </c>
      <c r="AG11" s="62"/>
      <c r="AJ11" s="41"/>
    </row>
    <row r="12" spans="1:36" ht="18" customHeight="1" thickBot="1">
      <c r="A12" s="42" t="str">
        <f aca="true" t="shared" si="11" ref="A12:A17">D3</f>
        <v>Pierre Buffière 2</v>
      </c>
      <c r="B12" s="61">
        <v>1</v>
      </c>
      <c r="C12" s="61">
        <v>0</v>
      </c>
      <c r="D12" s="43" t="str">
        <f aca="true" t="shared" si="12" ref="D12:D17">A3</f>
        <v>Saint Priest Taurion</v>
      </c>
      <c r="F12" s="63">
        <f aca="true" t="shared" si="13" ref="F12:F17">IF(B12="",0,IF(C12="",0,1))</f>
        <v>1</v>
      </c>
      <c r="G12" s="63">
        <f aca="true" t="shared" si="14" ref="G12:G17">IF($F12=1,IF($B12&gt;$C12,1,0),0)</f>
        <v>1</v>
      </c>
      <c r="H12" s="63">
        <f aca="true" t="shared" si="15" ref="H12:H17">IF($F12=1,IF($C12&gt;$B12,1,0),0)</f>
        <v>0</v>
      </c>
      <c r="I12" s="63">
        <f aca="true" t="shared" si="16" ref="I12:J17">IF($F12=1,IF($B12=$C12,1,0),0)</f>
        <v>0</v>
      </c>
      <c r="J12" s="63">
        <f t="shared" si="16"/>
        <v>0</v>
      </c>
      <c r="K12" s="63">
        <f aca="true" t="shared" si="17" ref="K12:K17">IF($F12=1,IF($B12&lt;$C12,1,0),0)</f>
        <v>0</v>
      </c>
      <c r="L12" s="63">
        <f aca="true" t="shared" si="18" ref="L12:L17">IF($F12=1,IF($B12&gt;$C12,1,0),0)</f>
        <v>1</v>
      </c>
      <c r="M12" s="62">
        <f aca="true" t="shared" si="19" ref="M12:N17">B12</f>
        <v>1</v>
      </c>
      <c r="N12" s="62">
        <f t="shared" si="19"/>
        <v>0</v>
      </c>
      <c r="Q12" s="44">
        <f>Classement!U13</f>
        <v>10</v>
      </c>
      <c r="R12" s="45" t="str">
        <f>Classement!V13</f>
        <v>Limoges Lafarge 2</v>
      </c>
      <c r="S12" s="46">
        <f>Classement!W13</f>
        <v>44</v>
      </c>
      <c r="T12" s="46">
        <f>Classement!X13</f>
        <v>22</v>
      </c>
      <c r="U12" s="46">
        <f>Classement!Y13</f>
        <v>6</v>
      </c>
      <c r="V12" s="46">
        <f>Classement!Z13</f>
        <v>4</v>
      </c>
      <c r="W12" s="46">
        <f>Classement!AA13</f>
        <v>12</v>
      </c>
      <c r="X12" s="46">
        <f>Classement!AB13</f>
        <v>28</v>
      </c>
      <c r="Y12" s="46">
        <f>Classement!AC13</f>
        <v>53</v>
      </c>
      <c r="Z12" s="47">
        <f>Classement!AD13</f>
        <v>-25</v>
      </c>
      <c r="AB12" s="62">
        <v>4</v>
      </c>
      <c r="AC12" s="62">
        <f t="shared" si="9"/>
        <v>11</v>
      </c>
      <c r="AD12" s="62">
        <f t="shared" si="10"/>
        <v>4</v>
      </c>
      <c r="AE12" s="40">
        <f>IF(ISERROR(HLOOKUP(AE$2,Calendrier!$B11:$M$14,$AB12,FALSE))=TRUE,"",Calendrier!$A11)</f>
      </c>
      <c r="AF12" s="41">
        <f>IF(ISERROR(HLOOKUP(AE$2,Calendrier!$B11:$M$14,$AB12,FALSE))=TRUE,"",HLOOKUP(AE$2,Calendrier!$B11:$M$14,$AB12,FALSE))</f>
      </c>
      <c r="AG12" s="62"/>
      <c r="AJ12" s="41"/>
    </row>
    <row r="13" spans="1:36" ht="18" customHeight="1" thickBot="1">
      <c r="A13" s="42" t="str">
        <f t="shared" si="11"/>
        <v>Elan Sportif</v>
      </c>
      <c r="B13" s="61">
        <v>0</v>
      </c>
      <c r="C13" s="61">
        <v>1</v>
      </c>
      <c r="D13" s="43" t="str">
        <f t="shared" si="12"/>
        <v>Limoges Lafarge 2</v>
      </c>
      <c r="F13" s="63">
        <f t="shared" si="13"/>
        <v>1</v>
      </c>
      <c r="G13" s="63">
        <f t="shared" si="14"/>
        <v>0</v>
      </c>
      <c r="H13" s="63">
        <f t="shared" si="15"/>
        <v>1</v>
      </c>
      <c r="I13" s="63">
        <f t="shared" si="16"/>
        <v>0</v>
      </c>
      <c r="J13" s="63">
        <f t="shared" si="16"/>
        <v>0</v>
      </c>
      <c r="K13" s="63">
        <f t="shared" si="17"/>
        <v>1</v>
      </c>
      <c r="L13" s="63">
        <f t="shared" si="18"/>
        <v>0</v>
      </c>
      <c r="M13" s="62">
        <f t="shared" si="19"/>
        <v>0</v>
      </c>
      <c r="N13" s="62">
        <f t="shared" si="19"/>
        <v>1</v>
      </c>
      <c r="Q13" s="48">
        <f>Classement!U14</f>
        <v>11</v>
      </c>
      <c r="R13" s="49" t="str">
        <f>Classement!V14</f>
        <v>Saint Léonard 2</v>
      </c>
      <c r="S13" s="50">
        <f>Classement!W14</f>
        <v>42</v>
      </c>
      <c r="T13" s="50">
        <f>Classement!X14</f>
        <v>22</v>
      </c>
      <c r="U13" s="50">
        <f>Classement!Y14</f>
        <v>4</v>
      </c>
      <c r="V13" s="50">
        <f>Classement!Z14</f>
        <v>8</v>
      </c>
      <c r="W13" s="50">
        <f>Classement!AA14</f>
        <v>10</v>
      </c>
      <c r="X13" s="50">
        <f>Classement!AB14</f>
        <v>24</v>
      </c>
      <c r="Y13" s="50">
        <f>Classement!AC14</f>
        <v>35</v>
      </c>
      <c r="Z13" s="51">
        <f>Classement!AD14</f>
        <v>-11</v>
      </c>
      <c r="AB13" s="62">
        <v>3</v>
      </c>
      <c r="AC13" s="62">
        <f t="shared" si="9"/>
        <v>12</v>
      </c>
      <c r="AD13" s="62">
        <f t="shared" si="10"/>
        <v>3</v>
      </c>
      <c r="AE13" s="40">
        <f>IF(ISERROR(HLOOKUP(AE$2,Calendrier!$B12:$M$14,$AB13,FALSE))=TRUE,"",Calendrier!$A12)</f>
      </c>
      <c r="AF13" s="41">
        <f>IF(ISERROR(HLOOKUP(AE$2,Calendrier!$B12:$M$14,$AB13,FALSE))=TRUE,"",HLOOKUP(AE$2,Calendrier!$B12:$M$14,$AB13,FALSE))</f>
      </c>
      <c r="AJ13" s="41"/>
    </row>
    <row r="14" spans="1:36" ht="18" customHeight="1" thickBot="1">
      <c r="A14" s="42" t="str">
        <f t="shared" si="11"/>
        <v>Saint Léonard 2</v>
      </c>
      <c r="B14" s="61">
        <v>1</v>
      </c>
      <c r="C14" s="61">
        <v>1</v>
      </c>
      <c r="D14" s="43" t="str">
        <f t="shared" si="12"/>
        <v>Nexon</v>
      </c>
      <c r="F14" s="63">
        <f t="shared" si="13"/>
        <v>1</v>
      </c>
      <c r="G14" s="63">
        <f t="shared" si="14"/>
        <v>0</v>
      </c>
      <c r="H14" s="63">
        <f t="shared" si="15"/>
        <v>0</v>
      </c>
      <c r="I14" s="63">
        <f t="shared" si="16"/>
        <v>1</v>
      </c>
      <c r="J14" s="63">
        <f t="shared" si="16"/>
        <v>1</v>
      </c>
      <c r="K14" s="63">
        <f t="shared" si="17"/>
        <v>0</v>
      </c>
      <c r="L14" s="63">
        <f t="shared" si="18"/>
        <v>0</v>
      </c>
      <c r="M14" s="62">
        <f t="shared" si="19"/>
        <v>1</v>
      </c>
      <c r="N14" s="62">
        <f t="shared" si="19"/>
        <v>1</v>
      </c>
      <c r="Q14" s="64">
        <f>Classement!U15</f>
        <v>12</v>
      </c>
      <c r="R14" s="65" t="str">
        <f>Classement!V15</f>
        <v>Saint Hilaire les Places</v>
      </c>
      <c r="S14" s="66">
        <f>Classement!W15</f>
        <v>37</v>
      </c>
      <c r="T14" s="66">
        <f>Classement!X15</f>
        <v>22</v>
      </c>
      <c r="U14" s="66">
        <f>Classement!Y15</f>
        <v>3</v>
      </c>
      <c r="V14" s="66">
        <f>Classement!Z15</f>
        <v>6</v>
      </c>
      <c r="W14" s="66">
        <f>Classement!AA15</f>
        <v>13</v>
      </c>
      <c r="X14" s="66">
        <f>Classement!AB15</f>
        <v>39</v>
      </c>
      <c r="Y14" s="66">
        <f>Classement!AC15</f>
        <v>68</v>
      </c>
      <c r="Z14" s="67">
        <f>Classement!AD15</f>
        <v>-29</v>
      </c>
      <c r="AB14" s="62">
        <v>2</v>
      </c>
      <c r="AC14" s="62">
        <f t="shared" si="9"/>
        <v>6</v>
      </c>
      <c r="AD14" s="62">
        <f t="shared" si="10"/>
        <v>200</v>
      </c>
      <c r="AE14" s="40" t="str">
        <f>IF(ISERROR(HLOOKUP(AE$2,Calendrier!$B13:$M$14,$AB14,FALSE))=TRUE,"",Calendrier!$A13)</f>
        <v>Boisseuil</v>
      </c>
      <c r="AF14" s="41" t="str">
        <f>IF(ISERROR(HLOOKUP(AE$2,Calendrier!$B13:$M$14,$AB14,FALSE))=TRUE,"",HLOOKUP(AE$2,Calendrier!$B13:$M$14,$AB14,FALSE))</f>
        <v>Saint Hilaire les Places</v>
      </c>
      <c r="AJ14" s="41"/>
    </row>
    <row r="15" spans="1:36" ht="18" customHeight="1" thickBot="1">
      <c r="A15" s="42" t="str">
        <f t="shared" si="11"/>
        <v>Oradour sur Vayres</v>
      </c>
      <c r="B15" s="61">
        <v>1</v>
      </c>
      <c r="C15" s="61">
        <v>1</v>
      </c>
      <c r="D15" s="43" t="str">
        <f t="shared" si="12"/>
        <v>Flavignac</v>
      </c>
      <c r="F15" s="63">
        <f t="shared" si="13"/>
        <v>1</v>
      </c>
      <c r="G15" s="63">
        <f t="shared" si="14"/>
        <v>0</v>
      </c>
      <c r="H15" s="63">
        <f t="shared" si="15"/>
        <v>0</v>
      </c>
      <c r="I15" s="63">
        <f t="shared" si="16"/>
        <v>1</v>
      </c>
      <c r="J15" s="63">
        <f t="shared" si="16"/>
        <v>1</v>
      </c>
      <c r="K15" s="63">
        <f t="shared" si="17"/>
        <v>0</v>
      </c>
      <c r="L15" s="63">
        <f t="shared" si="18"/>
        <v>0</v>
      </c>
      <c r="M15" s="62">
        <f t="shared" si="19"/>
        <v>1</v>
      </c>
      <c r="N15" s="62">
        <f t="shared" si="19"/>
        <v>1</v>
      </c>
      <c r="AJ15" s="41"/>
    </row>
    <row r="16" spans="1:36" ht="18" customHeight="1" thickBot="1">
      <c r="A16" s="42" t="str">
        <f t="shared" si="11"/>
        <v>Eymoutiers</v>
      </c>
      <c r="B16" s="61">
        <v>1</v>
      </c>
      <c r="C16" s="61">
        <v>0</v>
      </c>
      <c r="D16" s="43" t="str">
        <f t="shared" si="12"/>
        <v>AFP Limoges</v>
      </c>
      <c r="F16" s="63">
        <f t="shared" si="13"/>
        <v>1</v>
      </c>
      <c r="G16" s="63">
        <f t="shared" si="14"/>
        <v>1</v>
      </c>
      <c r="H16" s="63">
        <f t="shared" si="15"/>
        <v>0</v>
      </c>
      <c r="I16" s="63">
        <f t="shared" si="16"/>
        <v>0</v>
      </c>
      <c r="J16" s="63">
        <f t="shared" si="16"/>
        <v>0</v>
      </c>
      <c r="K16" s="63">
        <f t="shared" si="17"/>
        <v>0</v>
      </c>
      <c r="L16" s="63">
        <f t="shared" si="18"/>
        <v>1</v>
      </c>
      <c r="M16" s="62">
        <f t="shared" si="19"/>
        <v>1</v>
      </c>
      <c r="N16" s="62">
        <f t="shared" si="19"/>
        <v>0</v>
      </c>
      <c r="AJ16" s="41"/>
    </row>
    <row r="17" spans="1:36" ht="18" customHeight="1" thickBot="1">
      <c r="A17" s="42" t="str">
        <f t="shared" si="11"/>
        <v>Saint Hilaire les Places</v>
      </c>
      <c r="B17" s="61">
        <v>4</v>
      </c>
      <c r="C17" s="61">
        <v>7</v>
      </c>
      <c r="D17" s="43" t="str">
        <f t="shared" si="12"/>
        <v>Boisseuil</v>
      </c>
      <c r="F17" s="63">
        <f t="shared" si="13"/>
        <v>1</v>
      </c>
      <c r="G17" s="63">
        <f t="shared" si="14"/>
        <v>0</v>
      </c>
      <c r="H17" s="63">
        <f t="shared" si="15"/>
        <v>1</v>
      </c>
      <c r="I17" s="63">
        <f t="shared" si="16"/>
        <v>0</v>
      </c>
      <c r="J17" s="63">
        <f t="shared" si="16"/>
        <v>0</v>
      </c>
      <c r="K17" s="63">
        <f t="shared" si="17"/>
        <v>1</v>
      </c>
      <c r="L17" s="63">
        <f t="shared" si="18"/>
        <v>0</v>
      </c>
      <c r="M17" s="62">
        <f t="shared" si="19"/>
        <v>4</v>
      </c>
      <c r="N17" s="62">
        <f t="shared" si="19"/>
        <v>7</v>
      </c>
      <c r="AJ17" s="41"/>
    </row>
    <row r="18" spans="1:36" ht="18" customHeight="1">
      <c r="A18" s="60"/>
      <c r="B18" s="115" t="str">
        <f>IF(SUM(B12:C17)=0,"",CONCATENATE(SUM(B12:C17)," Buts"))</f>
        <v>18 Buts</v>
      </c>
      <c r="C18" s="115"/>
      <c r="D18" s="60"/>
      <c r="AJ18" s="41"/>
    </row>
    <row r="19" ht="19.5">
      <c r="AJ19" s="41"/>
    </row>
    <row r="20" ht="19.5">
      <c r="AJ20" s="41"/>
    </row>
    <row r="21" ht="19.5">
      <c r="AJ21" s="41"/>
    </row>
    <row r="22" ht="19.5">
      <c r="AJ22" s="41"/>
    </row>
    <row r="23" ht="19.5">
      <c r="AJ23" s="41"/>
    </row>
  </sheetData>
  <sheetProtection password="CB07" sheet="1" objects="1" scenarios="1"/>
  <mergeCells count="4">
    <mergeCell ref="B9:C9"/>
    <mergeCell ref="B18:C18"/>
    <mergeCell ref="A1:D1"/>
    <mergeCell ref="Q1:Z1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221"/>
  <dimension ref="A1:AJ23"/>
  <sheetViews>
    <sheetView showGridLines="0" workbookViewId="0" topLeftCell="A1">
      <selection activeCell="D20" sqref="D20"/>
    </sheetView>
  </sheetViews>
  <sheetFormatPr defaultColWidth="11.421875" defaultRowHeight="12.75"/>
  <cols>
    <col min="1" max="1" width="28.421875" style="62" customWidth="1"/>
    <col min="2" max="3" width="4.00390625" style="63" customWidth="1"/>
    <col min="4" max="4" width="28.421875" style="62" customWidth="1"/>
    <col min="5" max="15" width="6.28125" style="62" hidden="1" customWidth="1"/>
    <col min="16" max="16" width="2.57421875" style="62" customWidth="1"/>
    <col min="17" max="17" width="4.421875" style="63" customWidth="1"/>
    <col min="18" max="18" width="28.421875" style="62" customWidth="1"/>
    <col min="19" max="26" width="4.8515625" style="62" customWidth="1"/>
    <col min="27" max="30" width="8.140625" style="62" hidden="1" customWidth="1"/>
    <col min="31" max="31" width="8.140625" style="40" hidden="1" customWidth="1"/>
    <col min="32" max="33" width="8.140625" style="41" hidden="1" customWidth="1"/>
    <col min="34" max="34" width="8.140625" style="40" hidden="1" customWidth="1"/>
    <col min="35" max="35" width="0" style="41" hidden="1" customWidth="1"/>
    <col min="36" max="36" width="5.00390625" style="62" hidden="1" customWidth="1"/>
    <col min="37" max="48" width="0" style="62" hidden="1" customWidth="1"/>
    <col min="49" max="16384" width="11.421875" style="62" customWidth="1"/>
  </cols>
  <sheetData>
    <row r="1" spans="1:26" ht="24.75" thickBot="1">
      <c r="A1" s="116" t="str">
        <f>Classement!V1</f>
        <v>Deuxième division poule B</v>
      </c>
      <c r="B1" s="116"/>
      <c r="C1" s="116"/>
      <c r="D1" s="116"/>
      <c r="Q1" s="117" t="s">
        <v>55</v>
      </c>
      <c r="R1" s="117"/>
      <c r="S1" s="117"/>
      <c r="T1" s="117"/>
      <c r="U1" s="117"/>
      <c r="V1" s="117"/>
      <c r="W1" s="117"/>
      <c r="X1" s="117"/>
      <c r="Y1" s="117"/>
      <c r="Z1" s="117"/>
    </row>
    <row r="2" spans="1:32" ht="18" customHeight="1" thickBot="1">
      <c r="A2" s="56" t="s">
        <v>0</v>
      </c>
      <c r="B2" s="57">
        <f>Calendrier!S5</f>
        <v>3</v>
      </c>
      <c r="C2" s="58"/>
      <c r="D2" s="59">
        <f>VLOOKUP(B2,Calendrier!S3:T13,2,FALSE)</f>
        <v>39354</v>
      </c>
      <c r="F2" s="63" t="s">
        <v>1</v>
      </c>
      <c r="G2" s="63" t="s">
        <v>6</v>
      </c>
      <c r="H2" s="63" t="s">
        <v>7</v>
      </c>
      <c r="I2" s="62" t="s">
        <v>8</v>
      </c>
      <c r="J2" s="62" t="s">
        <v>9</v>
      </c>
      <c r="K2" s="62" t="s">
        <v>10</v>
      </c>
      <c r="L2" s="62" t="s">
        <v>11</v>
      </c>
      <c r="M2" s="62" t="s">
        <v>13</v>
      </c>
      <c r="N2" s="62" t="s">
        <v>14</v>
      </c>
      <c r="Q2" s="52"/>
      <c r="R2" s="53" t="str">
        <f>Classement!V3</f>
        <v>Club</v>
      </c>
      <c r="S2" s="54" t="str">
        <f>Classement!W3</f>
        <v>Pts</v>
      </c>
      <c r="T2" s="54" t="str">
        <f>Classement!X3</f>
        <v>J</v>
      </c>
      <c r="U2" s="54" t="str">
        <f>Classement!Y3</f>
        <v>G</v>
      </c>
      <c r="V2" s="54" t="str">
        <f>Classement!Z3</f>
        <v>N</v>
      </c>
      <c r="W2" s="54" t="str">
        <f>Classement!AA3</f>
        <v>P</v>
      </c>
      <c r="X2" s="54" t="str">
        <f>Classement!AB3</f>
        <v>Bp</v>
      </c>
      <c r="Y2" s="54" t="str">
        <f>Classement!AC3</f>
        <v>Bc</v>
      </c>
      <c r="Z2" s="55" t="str">
        <f>Classement!AD3</f>
        <v>diff</v>
      </c>
      <c r="AE2" s="40">
        <f>B2</f>
        <v>3</v>
      </c>
      <c r="AF2" s="41" t="s">
        <v>22</v>
      </c>
    </row>
    <row r="3" spans="1:36" ht="18" customHeight="1" thickBot="1">
      <c r="A3" s="42" t="str">
        <f aca="true" t="shared" si="0" ref="A3:A8">VLOOKUP(AG3,AC$3:AF$22,3,FALSE)</f>
        <v>Saint Hilaire les Places</v>
      </c>
      <c r="B3" s="61">
        <v>0</v>
      </c>
      <c r="C3" s="61">
        <v>1</v>
      </c>
      <c r="D3" s="43" t="str">
        <f aca="true" t="shared" si="1" ref="D3:D8">VLOOKUP(AG3,AC$3:AF$22,4,FALSE)</f>
        <v>Nexon</v>
      </c>
      <c r="F3" s="63">
        <f aca="true" t="shared" si="2" ref="F3:F8">IF(B3="",0,IF(C3="",0,1))</f>
        <v>1</v>
      </c>
      <c r="G3" s="63">
        <f aca="true" t="shared" si="3" ref="G3:G8">IF($F3=1,IF($B3&gt;$C3,1,0),0)</f>
        <v>0</v>
      </c>
      <c r="H3" s="63">
        <f aca="true" t="shared" si="4" ref="H3:H8">IF($F3=1,IF($C3&gt;$B3,1,0),0)</f>
        <v>1</v>
      </c>
      <c r="I3" s="63">
        <f>IF($F3=1,IF($B3=$C3,1,0),0)</f>
        <v>0</v>
      </c>
      <c r="J3" s="63">
        <f>IF($F3=1,IF($B3=$C3,1,0),0)</f>
        <v>0</v>
      </c>
      <c r="K3" s="63">
        <f aca="true" t="shared" si="5" ref="K3:K8">IF($F3=1,IF($B3&lt;$C3,1,0),0)</f>
        <v>1</v>
      </c>
      <c r="L3" s="63">
        <f aca="true" t="shared" si="6" ref="L3:L8">IF($F3=1,IF($B3&gt;$C3,1,0),0)</f>
        <v>0</v>
      </c>
      <c r="M3" s="62">
        <f aca="true" t="shared" si="7" ref="M3:N8">B3</f>
        <v>0</v>
      </c>
      <c r="N3" s="62">
        <f t="shared" si="7"/>
        <v>1</v>
      </c>
      <c r="Q3" s="48">
        <f>Classement!U4</f>
        <v>1</v>
      </c>
      <c r="R3" s="49" t="str">
        <f>Classement!V4</f>
        <v>Pierre Buffière 2</v>
      </c>
      <c r="S3" s="50">
        <f>Classement!W4</f>
        <v>62</v>
      </c>
      <c r="T3" s="50">
        <f>Classement!X4</f>
        <v>22</v>
      </c>
      <c r="U3" s="50">
        <f>Classement!Y4</f>
        <v>11</v>
      </c>
      <c r="V3" s="50">
        <f>Classement!Z4</f>
        <v>7</v>
      </c>
      <c r="W3" s="50">
        <f>Classement!AA4</f>
        <v>4</v>
      </c>
      <c r="X3" s="50">
        <f>Classement!AB4</f>
        <v>39</v>
      </c>
      <c r="Y3" s="50">
        <f>Classement!AC4</f>
        <v>28</v>
      </c>
      <c r="Z3" s="51">
        <f>Classement!AD4</f>
        <v>11</v>
      </c>
      <c r="AB3" s="62">
        <v>13</v>
      </c>
      <c r="AC3" s="62">
        <f>RANK(AD3,AD$3:AD$22)</f>
        <v>1</v>
      </c>
      <c r="AD3" s="62">
        <f>IF(AE3=AF3,$AB3,$AB3*100)</f>
        <v>1300</v>
      </c>
      <c r="AE3" s="40" t="str">
        <f>IF(ISERROR(HLOOKUP(AE$2,Calendrier!$B2:$M$14,$AB3,FALSE))=TRUE,"",Calendrier!$A2)</f>
        <v>Saint Hilaire les Places</v>
      </c>
      <c r="AF3" s="41" t="str">
        <f>IF(ISERROR(HLOOKUP(AE$2,Calendrier!$B2:$M$14,$AB3,FALSE))=TRUE,"",HLOOKUP(AE$2,Calendrier!$B2:$M$14,$AB3,FALSE))</f>
        <v>Nexon</v>
      </c>
      <c r="AG3" s="62">
        <v>1</v>
      </c>
      <c r="AJ3" s="41"/>
    </row>
    <row r="4" spans="1:36" ht="18" customHeight="1" thickBot="1">
      <c r="A4" s="42" t="str">
        <f t="shared" si="0"/>
        <v>Pierre Buffière 2</v>
      </c>
      <c r="B4" s="61">
        <v>2</v>
      </c>
      <c r="C4" s="61">
        <v>2</v>
      </c>
      <c r="D4" s="43" t="str">
        <f t="shared" si="1"/>
        <v>Boisseuil</v>
      </c>
      <c r="F4" s="63">
        <f t="shared" si="2"/>
        <v>1</v>
      </c>
      <c r="G4" s="63">
        <f t="shared" si="3"/>
        <v>0</v>
      </c>
      <c r="H4" s="63">
        <f t="shared" si="4"/>
        <v>0</v>
      </c>
      <c r="I4" s="63">
        <f aca="true" t="shared" si="8" ref="I4:J8">IF($F4=1,IF($B4=$C4,1,0),0)</f>
        <v>1</v>
      </c>
      <c r="J4" s="63">
        <f t="shared" si="8"/>
        <v>1</v>
      </c>
      <c r="K4" s="63">
        <f t="shared" si="5"/>
        <v>0</v>
      </c>
      <c r="L4" s="63">
        <f t="shared" si="6"/>
        <v>0</v>
      </c>
      <c r="M4" s="62">
        <f t="shared" si="7"/>
        <v>2</v>
      </c>
      <c r="N4" s="62">
        <f t="shared" si="7"/>
        <v>2</v>
      </c>
      <c r="Q4" s="44">
        <f>Classement!U5</f>
        <v>2</v>
      </c>
      <c r="R4" s="45" t="str">
        <f>Classement!V5</f>
        <v>Boisseuil</v>
      </c>
      <c r="S4" s="46">
        <f>Classement!W5</f>
        <v>60</v>
      </c>
      <c r="T4" s="46">
        <f>Classement!X5</f>
        <v>22</v>
      </c>
      <c r="U4" s="46">
        <f>Classement!Y5</f>
        <v>10</v>
      </c>
      <c r="V4" s="46">
        <f>Classement!Z5</f>
        <v>8</v>
      </c>
      <c r="W4" s="46">
        <f>Classement!AA5</f>
        <v>4</v>
      </c>
      <c r="X4" s="46">
        <f>Classement!AB5</f>
        <v>49</v>
      </c>
      <c r="Y4" s="46">
        <f>Classement!AC5</f>
        <v>29</v>
      </c>
      <c r="Z4" s="47">
        <f>Classement!AD5</f>
        <v>20</v>
      </c>
      <c r="AB4" s="62">
        <v>12</v>
      </c>
      <c r="AC4" s="62">
        <f aca="true" t="shared" si="9" ref="AC4:AC14">RANK(AD4,AD$3:AD$22)</f>
        <v>7</v>
      </c>
      <c r="AD4" s="62">
        <f aca="true" t="shared" si="10" ref="AD4:AD14">IF(AE4=AF4,$AB4,$AB4*100)</f>
        <v>12</v>
      </c>
      <c r="AE4" s="40">
        <f>IF(ISERROR(HLOOKUP(AE$2,Calendrier!$B3:$M$14,$AB4,FALSE))=TRUE,"",Calendrier!$A3)</f>
      </c>
      <c r="AF4" s="41">
        <f>IF(ISERROR(HLOOKUP(AE$2,Calendrier!$B3:$M$14,$AB4,FALSE))=TRUE,"",HLOOKUP(AE$2,Calendrier!$B3:$M$14,$AB4,FALSE))</f>
      </c>
      <c r="AG4" s="62">
        <v>2</v>
      </c>
      <c r="AJ4" s="41"/>
    </row>
    <row r="5" spans="1:36" ht="18" customHeight="1" thickBot="1">
      <c r="A5" s="42" t="str">
        <f t="shared" si="0"/>
        <v>Oradour sur Vayres</v>
      </c>
      <c r="B5" s="61">
        <v>2</v>
      </c>
      <c r="C5" s="61">
        <v>1</v>
      </c>
      <c r="D5" s="43" t="str">
        <f t="shared" si="1"/>
        <v>AFP Limoges</v>
      </c>
      <c r="F5" s="63">
        <f t="shared" si="2"/>
        <v>1</v>
      </c>
      <c r="G5" s="63">
        <f t="shared" si="3"/>
        <v>1</v>
      </c>
      <c r="H5" s="63">
        <f t="shared" si="4"/>
        <v>0</v>
      </c>
      <c r="I5" s="63">
        <f t="shared" si="8"/>
        <v>0</v>
      </c>
      <c r="J5" s="63">
        <f t="shared" si="8"/>
        <v>0</v>
      </c>
      <c r="K5" s="63">
        <f t="shared" si="5"/>
        <v>0</v>
      </c>
      <c r="L5" s="63">
        <f t="shared" si="6"/>
        <v>1</v>
      </c>
      <c r="M5" s="62">
        <f t="shared" si="7"/>
        <v>2</v>
      </c>
      <c r="N5" s="62">
        <f t="shared" si="7"/>
        <v>1</v>
      </c>
      <c r="Q5" s="48">
        <f>Classement!U6</f>
        <v>3</v>
      </c>
      <c r="R5" s="49" t="str">
        <f>Classement!V6</f>
        <v>Saint Priest Taurion</v>
      </c>
      <c r="S5" s="50">
        <f>Classement!W6</f>
        <v>59</v>
      </c>
      <c r="T5" s="50">
        <f>Classement!X6</f>
        <v>22</v>
      </c>
      <c r="U5" s="50">
        <f>Classement!Y6</f>
        <v>11</v>
      </c>
      <c r="V5" s="50">
        <f>Classement!Z6</f>
        <v>4</v>
      </c>
      <c r="W5" s="50">
        <f>Classement!AA6</f>
        <v>7</v>
      </c>
      <c r="X5" s="50">
        <f>Classement!AB6</f>
        <v>51</v>
      </c>
      <c r="Y5" s="50">
        <f>Classement!AC6</f>
        <v>37</v>
      </c>
      <c r="Z5" s="51">
        <f>Classement!AD6</f>
        <v>14</v>
      </c>
      <c r="AB5" s="62">
        <v>11</v>
      </c>
      <c r="AC5" s="62">
        <f t="shared" si="9"/>
        <v>2</v>
      </c>
      <c r="AD5" s="62">
        <f t="shared" si="10"/>
        <v>1100</v>
      </c>
      <c r="AE5" s="40" t="str">
        <f>IF(ISERROR(HLOOKUP(AE$2,Calendrier!$B4:$M$14,$AB5,FALSE))=TRUE,"",Calendrier!$A4)</f>
        <v>Pierre Buffière 2</v>
      </c>
      <c r="AF5" s="41" t="str">
        <f>IF(ISERROR(HLOOKUP(AE$2,Calendrier!$B4:$M$14,$AB5,FALSE))=TRUE,"",HLOOKUP(AE$2,Calendrier!$B4:$M$14,$AB5,FALSE))</f>
        <v>Boisseuil</v>
      </c>
      <c r="AG5" s="62">
        <v>3</v>
      </c>
      <c r="AJ5" s="41"/>
    </row>
    <row r="6" spans="1:36" ht="18" customHeight="1" thickBot="1">
      <c r="A6" s="42" t="str">
        <f t="shared" si="0"/>
        <v>Saint Léonard 2</v>
      </c>
      <c r="B6" s="61">
        <v>0</v>
      </c>
      <c r="C6" s="61">
        <v>2</v>
      </c>
      <c r="D6" s="43" t="str">
        <f t="shared" si="1"/>
        <v>Limoges Lafarge 2</v>
      </c>
      <c r="F6" s="63">
        <f t="shared" si="2"/>
        <v>1</v>
      </c>
      <c r="G6" s="63">
        <f t="shared" si="3"/>
        <v>0</v>
      </c>
      <c r="H6" s="63">
        <f t="shared" si="4"/>
        <v>1</v>
      </c>
      <c r="I6" s="63">
        <f t="shared" si="8"/>
        <v>0</v>
      </c>
      <c r="J6" s="63">
        <f t="shared" si="8"/>
        <v>0</v>
      </c>
      <c r="K6" s="63">
        <f t="shared" si="5"/>
        <v>1</v>
      </c>
      <c r="L6" s="63">
        <f t="shared" si="6"/>
        <v>0</v>
      </c>
      <c r="M6" s="62">
        <f t="shared" si="7"/>
        <v>0</v>
      </c>
      <c r="N6" s="62">
        <f t="shared" si="7"/>
        <v>2</v>
      </c>
      <c r="Q6" s="44">
        <f>Classement!U7</f>
        <v>4</v>
      </c>
      <c r="R6" s="45" t="str">
        <f>Classement!V7</f>
        <v>Eymoutiers</v>
      </c>
      <c r="S6" s="46">
        <f>Classement!W7</f>
        <v>59</v>
      </c>
      <c r="T6" s="46">
        <f>Classement!X7</f>
        <v>22</v>
      </c>
      <c r="U6" s="46">
        <f>Classement!Y7</f>
        <v>11</v>
      </c>
      <c r="V6" s="46">
        <f>Classement!Z7</f>
        <v>4</v>
      </c>
      <c r="W6" s="46">
        <f>Classement!AA7</f>
        <v>7</v>
      </c>
      <c r="X6" s="46">
        <f>Classement!AB7</f>
        <v>37</v>
      </c>
      <c r="Y6" s="46">
        <f>Classement!AC7</f>
        <v>33</v>
      </c>
      <c r="Z6" s="47">
        <f>Classement!AD7</f>
        <v>4</v>
      </c>
      <c r="AB6" s="62">
        <v>10</v>
      </c>
      <c r="AC6" s="62">
        <f t="shared" si="9"/>
        <v>8</v>
      </c>
      <c r="AD6" s="62">
        <f t="shared" si="10"/>
        <v>10</v>
      </c>
      <c r="AE6" s="40">
        <f>IF(ISERROR(HLOOKUP(AE$2,Calendrier!$B5:$M$14,$AB6,FALSE))=TRUE,"",Calendrier!$A5)</f>
      </c>
      <c r="AF6" s="41">
        <f>IF(ISERROR(HLOOKUP(AE$2,Calendrier!$B5:$M$14,$AB6,FALSE))=TRUE,"",HLOOKUP(AE$2,Calendrier!$B5:$M$14,$AB6,FALSE))</f>
      </c>
      <c r="AG6" s="62">
        <v>4</v>
      </c>
      <c r="AJ6" s="41"/>
    </row>
    <row r="7" spans="1:36" ht="18" customHeight="1" thickBot="1">
      <c r="A7" s="42" t="str">
        <f t="shared" si="0"/>
        <v>Eymoutiers</v>
      </c>
      <c r="B7" s="61">
        <v>3</v>
      </c>
      <c r="C7" s="61">
        <v>2</v>
      </c>
      <c r="D7" s="43" t="str">
        <f t="shared" si="1"/>
        <v>Saint Priest Taurion</v>
      </c>
      <c r="F7" s="63">
        <f t="shared" si="2"/>
        <v>1</v>
      </c>
      <c r="G7" s="63">
        <f t="shared" si="3"/>
        <v>1</v>
      </c>
      <c r="H7" s="63">
        <f t="shared" si="4"/>
        <v>0</v>
      </c>
      <c r="I7" s="63">
        <f t="shared" si="8"/>
        <v>0</v>
      </c>
      <c r="J7" s="63">
        <f t="shared" si="8"/>
        <v>0</v>
      </c>
      <c r="K7" s="63">
        <f t="shared" si="5"/>
        <v>0</v>
      </c>
      <c r="L7" s="63">
        <f t="shared" si="6"/>
        <v>1</v>
      </c>
      <c r="M7" s="62">
        <f t="shared" si="7"/>
        <v>3</v>
      </c>
      <c r="N7" s="62">
        <f t="shared" si="7"/>
        <v>2</v>
      </c>
      <c r="Q7" s="48">
        <f>Classement!U8</f>
        <v>5</v>
      </c>
      <c r="R7" s="49" t="str">
        <f>Classement!V8</f>
        <v>Flavignac</v>
      </c>
      <c r="S7" s="50">
        <f>Classement!W8</f>
        <v>54</v>
      </c>
      <c r="T7" s="50">
        <f>Classement!X8</f>
        <v>22</v>
      </c>
      <c r="U7" s="50">
        <f>Classement!Y8</f>
        <v>8</v>
      </c>
      <c r="V7" s="50">
        <f>Classement!Z8</f>
        <v>8</v>
      </c>
      <c r="W7" s="50">
        <f>Classement!AA8</f>
        <v>6</v>
      </c>
      <c r="X7" s="50">
        <f>Classement!AB8</f>
        <v>47</v>
      </c>
      <c r="Y7" s="50">
        <f>Classement!AC8</f>
        <v>40</v>
      </c>
      <c r="Z7" s="51">
        <f>Classement!AD8</f>
        <v>7</v>
      </c>
      <c r="AB7" s="62">
        <v>9</v>
      </c>
      <c r="AC7" s="62">
        <f t="shared" si="9"/>
        <v>9</v>
      </c>
      <c r="AD7" s="62">
        <f t="shared" si="10"/>
        <v>9</v>
      </c>
      <c r="AE7" s="40">
        <f>IF(ISERROR(HLOOKUP(AE$2,Calendrier!$B6:$M$14,$AB7,FALSE))=TRUE,"",Calendrier!$A6)</f>
      </c>
      <c r="AF7" s="41">
        <f>IF(ISERROR(HLOOKUP(AE$2,Calendrier!$B6:$M$14,$AB7,FALSE))=TRUE,"",HLOOKUP(AE$2,Calendrier!$B6:$M$14,$AB7,FALSE))</f>
      </c>
      <c r="AG7" s="62">
        <v>5</v>
      </c>
      <c r="AJ7" s="41"/>
    </row>
    <row r="8" spans="1:36" ht="18" customHeight="1" thickBot="1">
      <c r="A8" s="42" t="str">
        <f t="shared" si="0"/>
        <v>Elan Sportif</v>
      </c>
      <c r="B8" s="61">
        <v>1</v>
      </c>
      <c r="C8" s="61">
        <v>1</v>
      </c>
      <c r="D8" s="43" t="str">
        <f t="shared" si="1"/>
        <v>Flavignac</v>
      </c>
      <c r="F8" s="63">
        <f t="shared" si="2"/>
        <v>1</v>
      </c>
      <c r="G8" s="63">
        <f t="shared" si="3"/>
        <v>0</v>
      </c>
      <c r="H8" s="63">
        <f t="shared" si="4"/>
        <v>0</v>
      </c>
      <c r="I8" s="63">
        <f t="shared" si="8"/>
        <v>1</v>
      </c>
      <c r="J8" s="63">
        <f t="shared" si="8"/>
        <v>1</v>
      </c>
      <c r="K8" s="63">
        <f t="shared" si="5"/>
        <v>0</v>
      </c>
      <c r="L8" s="63">
        <f t="shared" si="6"/>
        <v>0</v>
      </c>
      <c r="M8" s="62">
        <f t="shared" si="7"/>
        <v>1</v>
      </c>
      <c r="N8" s="62">
        <f t="shared" si="7"/>
        <v>1</v>
      </c>
      <c r="Q8" s="44">
        <f>Classement!U9</f>
        <v>6</v>
      </c>
      <c r="R8" s="45" t="str">
        <f>Classement!V9</f>
        <v>Nexon</v>
      </c>
      <c r="S8" s="46">
        <f>Classement!W9</f>
        <v>54</v>
      </c>
      <c r="T8" s="46">
        <f>Classement!X9</f>
        <v>22</v>
      </c>
      <c r="U8" s="46">
        <f>Classement!Y9</f>
        <v>9</v>
      </c>
      <c r="V8" s="46">
        <f>Classement!Z9</f>
        <v>5</v>
      </c>
      <c r="W8" s="46">
        <f>Classement!AA9</f>
        <v>8</v>
      </c>
      <c r="X8" s="46">
        <f>Classement!AB9</f>
        <v>32</v>
      </c>
      <c r="Y8" s="46">
        <f>Classement!AC9</f>
        <v>31</v>
      </c>
      <c r="Z8" s="47">
        <f>Classement!AD9</f>
        <v>1</v>
      </c>
      <c r="AB8" s="62">
        <v>8</v>
      </c>
      <c r="AC8" s="62">
        <f t="shared" si="9"/>
        <v>10</v>
      </c>
      <c r="AD8" s="62">
        <f t="shared" si="10"/>
        <v>8</v>
      </c>
      <c r="AE8" s="40">
        <f>IF(ISERROR(HLOOKUP(AE$2,Calendrier!$B7:$M$14,$AB8,FALSE))=TRUE,"",Calendrier!$A7)</f>
      </c>
      <c r="AF8" s="41">
        <f>IF(ISERROR(HLOOKUP(AE$2,Calendrier!$B7:$M$14,$AB8,FALSE))=TRUE,"",HLOOKUP(AE$2,Calendrier!$B7:$M$14,$AB8,FALSE))</f>
      </c>
      <c r="AG8" s="62">
        <v>6</v>
      </c>
      <c r="AJ8" s="41"/>
    </row>
    <row r="9" spans="1:36" ht="18" customHeight="1">
      <c r="A9" s="39"/>
      <c r="B9" s="114" t="str">
        <f>IF(SUM(B3:C8)=0,"",CONCATENATE(SUM(B3:C8)," Buts"))</f>
        <v>17 Buts</v>
      </c>
      <c r="C9" s="114"/>
      <c r="D9" s="39"/>
      <c r="Q9" s="48">
        <f>Classement!U10</f>
        <v>7</v>
      </c>
      <c r="R9" s="49" t="str">
        <f>Classement!V10</f>
        <v>Oradour sur Vayres</v>
      </c>
      <c r="S9" s="50">
        <f>Classement!W10</f>
        <v>53</v>
      </c>
      <c r="T9" s="50">
        <f>Classement!X10</f>
        <v>22</v>
      </c>
      <c r="U9" s="50">
        <f>Classement!Y10</f>
        <v>8</v>
      </c>
      <c r="V9" s="50">
        <f>Classement!Z10</f>
        <v>7</v>
      </c>
      <c r="W9" s="50">
        <f>Classement!AA10</f>
        <v>7</v>
      </c>
      <c r="X9" s="50">
        <f>Classement!AB10</f>
        <v>39</v>
      </c>
      <c r="Y9" s="50">
        <f>Classement!AC10</f>
        <v>43</v>
      </c>
      <c r="Z9" s="51">
        <f>Classement!AD10</f>
        <v>-4</v>
      </c>
      <c r="AB9" s="62">
        <v>7</v>
      </c>
      <c r="AC9" s="62">
        <f t="shared" si="9"/>
        <v>3</v>
      </c>
      <c r="AD9" s="62">
        <f t="shared" si="10"/>
        <v>700</v>
      </c>
      <c r="AE9" s="40" t="str">
        <f>IF(ISERROR(HLOOKUP(AE$2,Calendrier!$B8:$M$14,$AB9,FALSE))=TRUE,"",Calendrier!$A8)</f>
        <v>Oradour sur Vayres</v>
      </c>
      <c r="AF9" s="41" t="str">
        <f>IF(ISERROR(HLOOKUP(AE$2,Calendrier!$B8:$M$14,$AB9,FALSE))=TRUE,"",HLOOKUP(AE$2,Calendrier!$B8:$M$14,$AB9,FALSE))</f>
        <v>AFP Limoges</v>
      </c>
      <c r="AG9" s="62"/>
      <c r="AJ9" s="41"/>
    </row>
    <row r="10" spans="17:36" ht="18" customHeight="1">
      <c r="Q10" s="44">
        <f>Classement!U11</f>
        <v>8</v>
      </c>
      <c r="R10" s="45" t="str">
        <f>Classement!V11</f>
        <v>AFP Limoges</v>
      </c>
      <c r="S10" s="46">
        <f>Classement!W11</f>
        <v>51</v>
      </c>
      <c r="T10" s="46">
        <f>Classement!X11</f>
        <v>22</v>
      </c>
      <c r="U10" s="46">
        <f>Classement!Y11</f>
        <v>8</v>
      </c>
      <c r="V10" s="46">
        <f>Classement!Z11</f>
        <v>5</v>
      </c>
      <c r="W10" s="46">
        <f>Classement!AA11</f>
        <v>9</v>
      </c>
      <c r="X10" s="46">
        <f>Classement!AB11</f>
        <v>54</v>
      </c>
      <c r="Y10" s="46">
        <f>Classement!AC11</f>
        <v>44</v>
      </c>
      <c r="Z10" s="47">
        <f>Classement!AD11</f>
        <v>10</v>
      </c>
      <c r="AB10" s="62">
        <v>6</v>
      </c>
      <c r="AC10" s="62">
        <f t="shared" si="9"/>
        <v>4</v>
      </c>
      <c r="AD10" s="62">
        <f t="shared" si="10"/>
        <v>600</v>
      </c>
      <c r="AE10" s="40" t="str">
        <f>IF(ISERROR(HLOOKUP(AE$2,Calendrier!$B9:$M$14,$AB10,FALSE))=TRUE,"",Calendrier!$A9)</f>
        <v>Saint Léonard 2</v>
      </c>
      <c r="AF10" s="41" t="str">
        <f>IF(ISERROR(HLOOKUP(AE$2,Calendrier!$B9:$M$14,$AB10,FALSE))=TRUE,"",HLOOKUP(AE$2,Calendrier!$B9:$M$14,$AB10,FALSE))</f>
        <v>Limoges Lafarge 2</v>
      </c>
      <c r="AG10" s="62"/>
      <c r="AJ10" s="41"/>
    </row>
    <row r="11" spans="1:36" ht="18" customHeight="1" thickBot="1">
      <c r="A11" s="56" t="s">
        <v>0</v>
      </c>
      <c r="B11" s="57">
        <f>B2+11</f>
        <v>14</v>
      </c>
      <c r="C11" s="58"/>
      <c r="D11" s="59">
        <f>VLOOKUP(B11,Calendrier!W3:X13,2,FALSE)</f>
        <v>39488</v>
      </c>
      <c r="F11" s="63" t="s">
        <v>1</v>
      </c>
      <c r="G11" s="63" t="s">
        <v>6</v>
      </c>
      <c r="H11" s="63" t="s">
        <v>7</v>
      </c>
      <c r="I11" s="62" t="s">
        <v>8</v>
      </c>
      <c r="J11" s="62" t="s">
        <v>9</v>
      </c>
      <c r="K11" s="62" t="s">
        <v>10</v>
      </c>
      <c r="L11" s="62" t="s">
        <v>11</v>
      </c>
      <c r="M11" s="62" t="s">
        <v>13</v>
      </c>
      <c r="N11" s="62" t="s">
        <v>14</v>
      </c>
      <c r="Q11" s="48">
        <f>Classement!U12</f>
        <v>9</v>
      </c>
      <c r="R11" s="49" t="str">
        <f>Classement!V12</f>
        <v>Elan Sportif</v>
      </c>
      <c r="S11" s="50">
        <f>Classement!W12</f>
        <v>49</v>
      </c>
      <c r="T11" s="50">
        <f>Classement!X12</f>
        <v>22</v>
      </c>
      <c r="U11" s="50">
        <f>Classement!Y12</f>
        <v>7</v>
      </c>
      <c r="V11" s="50">
        <f>Classement!Z12</f>
        <v>6</v>
      </c>
      <c r="W11" s="50">
        <f>Classement!AA12</f>
        <v>9</v>
      </c>
      <c r="X11" s="50">
        <f>Classement!AB12</f>
        <v>43</v>
      </c>
      <c r="Y11" s="50">
        <f>Classement!AC12</f>
        <v>41</v>
      </c>
      <c r="Z11" s="51">
        <f>Classement!AD12</f>
        <v>2</v>
      </c>
      <c r="AB11" s="62">
        <v>5</v>
      </c>
      <c r="AC11" s="62">
        <f t="shared" si="9"/>
        <v>11</v>
      </c>
      <c r="AD11" s="62">
        <f t="shared" si="10"/>
        <v>5</v>
      </c>
      <c r="AE11" s="40">
        <f>IF(ISERROR(HLOOKUP(AE$2,Calendrier!$B10:$M$14,$AB11,FALSE))=TRUE,"",Calendrier!$A10)</f>
      </c>
      <c r="AF11" s="41">
        <f>IF(ISERROR(HLOOKUP(AE$2,Calendrier!$B10:$M$14,$AB11,FALSE))=TRUE,"",HLOOKUP(AE$2,Calendrier!$B10:$M$14,$AB11,FALSE))</f>
      </c>
      <c r="AG11" s="62"/>
      <c r="AJ11" s="41"/>
    </row>
    <row r="12" spans="1:36" ht="18" customHeight="1" thickBot="1">
      <c r="A12" s="42" t="str">
        <f aca="true" t="shared" si="11" ref="A12:A17">D3</f>
        <v>Nexon</v>
      </c>
      <c r="B12" s="61">
        <v>6</v>
      </c>
      <c r="C12" s="61">
        <v>1</v>
      </c>
      <c r="D12" s="43" t="str">
        <f aca="true" t="shared" si="12" ref="D12:D17">A3</f>
        <v>Saint Hilaire les Places</v>
      </c>
      <c r="F12" s="63">
        <f aca="true" t="shared" si="13" ref="F12:F17">IF(B12="",0,IF(C12="",0,1))</f>
        <v>1</v>
      </c>
      <c r="G12" s="63">
        <f aca="true" t="shared" si="14" ref="G12:G17">IF($F12=1,IF($B12&gt;$C12,1,0),0)</f>
        <v>1</v>
      </c>
      <c r="H12" s="63">
        <f aca="true" t="shared" si="15" ref="H12:H17">IF($F12=1,IF($C12&gt;$B12,1,0),0)</f>
        <v>0</v>
      </c>
      <c r="I12" s="63">
        <f aca="true" t="shared" si="16" ref="I12:J17">IF($F12=1,IF($B12=$C12,1,0),0)</f>
        <v>0</v>
      </c>
      <c r="J12" s="63">
        <f t="shared" si="16"/>
        <v>0</v>
      </c>
      <c r="K12" s="63">
        <f aca="true" t="shared" si="17" ref="K12:K17">IF($F12=1,IF($B12&lt;$C12,1,0),0)</f>
        <v>0</v>
      </c>
      <c r="L12" s="63">
        <f aca="true" t="shared" si="18" ref="L12:L17">IF($F12=1,IF($B12&gt;$C12,1,0),0)</f>
        <v>1</v>
      </c>
      <c r="M12" s="62">
        <f aca="true" t="shared" si="19" ref="M12:N17">B12</f>
        <v>6</v>
      </c>
      <c r="N12" s="62">
        <f t="shared" si="19"/>
        <v>1</v>
      </c>
      <c r="Q12" s="44">
        <f>Classement!U13</f>
        <v>10</v>
      </c>
      <c r="R12" s="45" t="str">
        <f>Classement!V13</f>
        <v>Limoges Lafarge 2</v>
      </c>
      <c r="S12" s="46">
        <f>Classement!W13</f>
        <v>44</v>
      </c>
      <c r="T12" s="46">
        <f>Classement!X13</f>
        <v>22</v>
      </c>
      <c r="U12" s="46">
        <f>Classement!Y13</f>
        <v>6</v>
      </c>
      <c r="V12" s="46">
        <f>Classement!Z13</f>
        <v>4</v>
      </c>
      <c r="W12" s="46">
        <f>Classement!AA13</f>
        <v>12</v>
      </c>
      <c r="X12" s="46">
        <f>Classement!AB13</f>
        <v>28</v>
      </c>
      <c r="Y12" s="46">
        <f>Classement!AC13</f>
        <v>53</v>
      </c>
      <c r="Z12" s="47">
        <f>Classement!AD13</f>
        <v>-25</v>
      </c>
      <c r="AB12" s="62">
        <v>4</v>
      </c>
      <c r="AC12" s="62">
        <f t="shared" si="9"/>
        <v>5</v>
      </c>
      <c r="AD12" s="62">
        <f t="shared" si="10"/>
        <v>400</v>
      </c>
      <c r="AE12" s="40" t="str">
        <f>IF(ISERROR(HLOOKUP(AE$2,Calendrier!$B11:$M$14,$AB12,FALSE))=TRUE,"",Calendrier!$A11)</f>
        <v>Eymoutiers</v>
      </c>
      <c r="AF12" s="41" t="str">
        <f>IF(ISERROR(HLOOKUP(AE$2,Calendrier!$B11:$M$14,$AB12,FALSE))=TRUE,"",HLOOKUP(AE$2,Calendrier!$B11:$M$14,$AB12,FALSE))</f>
        <v>Saint Priest Taurion</v>
      </c>
      <c r="AG12" s="62"/>
      <c r="AJ12" s="41"/>
    </row>
    <row r="13" spans="1:36" ht="18" customHeight="1" thickBot="1">
      <c r="A13" s="42" t="str">
        <f t="shared" si="11"/>
        <v>Boisseuil</v>
      </c>
      <c r="B13" s="61">
        <v>1</v>
      </c>
      <c r="C13" s="61">
        <v>1</v>
      </c>
      <c r="D13" s="43" t="str">
        <f t="shared" si="12"/>
        <v>Pierre Buffière 2</v>
      </c>
      <c r="F13" s="63">
        <f t="shared" si="13"/>
        <v>1</v>
      </c>
      <c r="G13" s="63">
        <f t="shared" si="14"/>
        <v>0</v>
      </c>
      <c r="H13" s="63">
        <f t="shared" si="15"/>
        <v>0</v>
      </c>
      <c r="I13" s="63">
        <f t="shared" si="16"/>
        <v>1</v>
      </c>
      <c r="J13" s="63">
        <f t="shared" si="16"/>
        <v>1</v>
      </c>
      <c r="K13" s="63">
        <f t="shared" si="17"/>
        <v>0</v>
      </c>
      <c r="L13" s="63">
        <f t="shared" si="18"/>
        <v>0</v>
      </c>
      <c r="M13" s="62">
        <f t="shared" si="19"/>
        <v>1</v>
      </c>
      <c r="N13" s="62">
        <f t="shared" si="19"/>
        <v>1</v>
      </c>
      <c r="Q13" s="48">
        <f>Classement!U14</f>
        <v>11</v>
      </c>
      <c r="R13" s="49" t="str">
        <f>Classement!V14</f>
        <v>Saint Léonard 2</v>
      </c>
      <c r="S13" s="50">
        <f>Classement!W14</f>
        <v>42</v>
      </c>
      <c r="T13" s="50">
        <f>Classement!X14</f>
        <v>22</v>
      </c>
      <c r="U13" s="50">
        <f>Classement!Y14</f>
        <v>4</v>
      </c>
      <c r="V13" s="50">
        <f>Classement!Z14</f>
        <v>8</v>
      </c>
      <c r="W13" s="50">
        <f>Classement!AA14</f>
        <v>10</v>
      </c>
      <c r="X13" s="50">
        <f>Classement!AB14</f>
        <v>24</v>
      </c>
      <c r="Y13" s="50">
        <f>Classement!AC14</f>
        <v>35</v>
      </c>
      <c r="Z13" s="51">
        <f>Classement!AD14</f>
        <v>-11</v>
      </c>
      <c r="AB13" s="62">
        <v>3</v>
      </c>
      <c r="AC13" s="62">
        <f t="shared" si="9"/>
        <v>6</v>
      </c>
      <c r="AD13" s="62">
        <f t="shared" si="10"/>
        <v>300</v>
      </c>
      <c r="AE13" s="40" t="str">
        <f>IF(ISERROR(HLOOKUP(AE$2,Calendrier!$B12:$M$14,$AB13,FALSE))=TRUE,"",Calendrier!$A12)</f>
        <v>Elan Sportif</v>
      </c>
      <c r="AF13" s="41" t="str">
        <f>IF(ISERROR(HLOOKUP(AE$2,Calendrier!$B12:$M$14,$AB13,FALSE))=TRUE,"",HLOOKUP(AE$2,Calendrier!$B12:$M$14,$AB13,FALSE))</f>
        <v>Flavignac</v>
      </c>
      <c r="AJ13" s="41"/>
    </row>
    <row r="14" spans="1:36" ht="18" customHeight="1" thickBot="1">
      <c r="A14" s="42" t="str">
        <f t="shared" si="11"/>
        <v>AFP Limoges</v>
      </c>
      <c r="B14" s="61">
        <v>3</v>
      </c>
      <c r="C14" s="61">
        <v>4</v>
      </c>
      <c r="D14" s="43" t="str">
        <f t="shared" si="12"/>
        <v>Oradour sur Vayres</v>
      </c>
      <c r="F14" s="63">
        <f t="shared" si="13"/>
        <v>1</v>
      </c>
      <c r="G14" s="63">
        <f t="shared" si="14"/>
        <v>0</v>
      </c>
      <c r="H14" s="63">
        <f t="shared" si="15"/>
        <v>1</v>
      </c>
      <c r="I14" s="63">
        <f t="shared" si="16"/>
        <v>0</v>
      </c>
      <c r="J14" s="63">
        <f t="shared" si="16"/>
        <v>0</v>
      </c>
      <c r="K14" s="63">
        <f t="shared" si="17"/>
        <v>1</v>
      </c>
      <c r="L14" s="63">
        <f t="shared" si="18"/>
        <v>0</v>
      </c>
      <c r="M14" s="62">
        <f t="shared" si="19"/>
        <v>3</v>
      </c>
      <c r="N14" s="62">
        <f t="shared" si="19"/>
        <v>4</v>
      </c>
      <c r="Q14" s="64">
        <f>Classement!U15</f>
        <v>12</v>
      </c>
      <c r="R14" s="65" t="str">
        <f>Classement!V15</f>
        <v>Saint Hilaire les Places</v>
      </c>
      <c r="S14" s="66">
        <f>Classement!W15</f>
        <v>37</v>
      </c>
      <c r="T14" s="66">
        <f>Classement!X15</f>
        <v>22</v>
      </c>
      <c r="U14" s="66">
        <f>Classement!Y15</f>
        <v>3</v>
      </c>
      <c r="V14" s="66">
        <f>Classement!Z15</f>
        <v>6</v>
      </c>
      <c r="W14" s="66">
        <f>Classement!AA15</f>
        <v>13</v>
      </c>
      <c r="X14" s="66">
        <f>Classement!AB15</f>
        <v>39</v>
      </c>
      <c r="Y14" s="66">
        <f>Classement!AC15</f>
        <v>68</v>
      </c>
      <c r="Z14" s="67">
        <f>Classement!AD15</f>
        <v>-29</v>
      </c>
      <c r="AB14" s="62">
        <v>2</v>
      </c>
      <c r="AC14" s="62">
        <f t="shared" si="9"/>
        <v>12</v>
      </c>
      <c r="AD14" s="62">
        <f t="shared" si="10"/>
        <v>2</v>
      </c>
      <c r="AE14" s="40">
        <f>IF(ISERROR(HLOOKUP(AE$2,Calendrier!$B13:$M$14,$AB14,FALSE))=TRUE,"",Calendrier!$A13)</f>
      </c>
      <c r="AF14" s="41">
        <f>IF(ISERROR(HLOOKUP(AE$2,Calendrier!$B13:$M$14,$AB14,FALSE))=TRUE,"",HLOOKUP(AE$2,Calendrier!$B13:$M$14,$AB14,FALSE))</f>
      </c>
      <c r="AJ14" s="41"/>
    </row>
    <row r="15" spans="1:36" ht="18" customHeight="1" thickBot="1">
      <c r="A15" s="42" t="str">
        <f t="shared" si="11"/>
        <v>Limoges Lafarge 2</v>
      </c>
      <c r="B15" s="61">
        <v>1</v>
      </c>
      <c r="C15" s="61">
        <v>2</v>
      </c>
      <c r="D15" s="43" t="str">
        <f t="shared" si="12"/>
        <v>Saint Léonard 2</v>
      </c>
      <c r="F15" s="63">
        <f t="shared" si="13"/>
        <v>1</v>
      </c>
      <c r="G15" s="63">
        <f t="shared" si="14"/>
        <v>0</v>
      </c>
      <c r="H15" s="63">
        <f t="shared" si="15"/>
        <v>1</v>
      </c>
      <c r="I15" s="63">
        <f t="shared" si="16"/>
        <v>0</v>
      </c>
      <c r="J15" s="63">
        <f t="shared" si="16"/>
        <v>0</v>
      </c>
      <c r="K15" s="63">
        <f t="shared" si="17"/>
        <v>1</v>
      </c>
      <c r="L15" s="63">
        <f t="shared" si="18"/>
        <v>0</v>
      </c>
      <c r="M15" s="62">
        <f t="shared" si="19"/>
        <v>1</v>
      </c>
      <c r="N15" s="62">
        <f t="shared" si="19"/>
        <v>2</v>
      </c>
      <c r="AJ15" s="41"/>
    </row>
    <row r="16" spans="1:36" ht="18" customHeight="1" thickBot="1">
      <c r="A16" s="42" t="str">
        <f t="shared" si="11"/>
        <v>Saint Priest Taurion</v>
      </c>
      <c r="B16" s="61">
        <v>0</v>
      </c>
      <c r="C16" s="61">
        <v>1</v>
      </c>
      <c r="D16" s="43" t="str">
        <f t="shared" si="12"/>
        <v>Eymoutiers</v>
      </c>
      <c r="F16" s="63">
        <f t="shared" si="13"/>
        <v>1</v>
      </c>
      <c r="G16" s="63">
        <f t="shared" si="14"/>
        <v>0</v>
      </c>
      <c r="H16" s="63">
        <f t="shared" si="15"/>
        <v>1</v>
      </c>
      <c r="I16" s="63">
        <f t="shared" si="16"/>
        <v>0</v>
      </c>
      <c r="J16" s="63">
        <f t="shared" si="16"/>
        <v>0</v>
      </c>
      <c r="K16" s="63">
        <f t="shared" si="17"/>
        <v>1</v>
      </c>
      <c r="L16" s="63">
        <f t="shared" si="18"/>
        <v>0</v>
      </c>
      <c r="M16" s="62">
        <f t="shared" si="19"/>
        <v>0</v>
      </c>
      <c r="N16" s="62">
        <f t="shared" si="19"/>
        <v>1</v>
      </c>
      <c r="AJ16" s="41"/>
    </row>
    <row r="17" spans="1:36" ht="18" customHeight="1" thickBot="1">
      <c r="A17" s="42" t="str">
        <f t="shared" si="11"/>
        <v>Flavignac</v>
      </c>
      <c r="B17" s="61">
        <v>4</v>
      </c>
      <c r="C17" s="61">
        <v>1</v>
      </c>
      <c r="D17" s="43" t="str">
        <f t="shared" si="12"/>
        <v>Elan Sportif</v>
      </c>
      <c r="F17" s="63">
        <f t="shared" si="13"/>
        <v>1</v>
      </c>
      <c r="G17" s="63">
        <f t="shared" si="14"/>
        <v>1</v>
      </c>
      <c r="H17" s="63">
        <f t="shared" si="15"/>
        <v>0</v>
      </c>
      <c r="I17" s="63">
        <f t="shared" si="16"/>
        <v>0</v>
      </c>
      <c r="J17" s="63">
        <f t="shared" si="16"/>
        <v>0</v>
      </c>
      <c r="K17" s="63">
        <f t="shared" si="17"/>
        <v>0</v>
      </c>
      <c r="L17" s="63">
        <f t="shared" si="18"/>
        <v>1</v>
      </c>
      <c r="M17" s="62">
        <f t="shared" si="19"/>
        <v>4</v>
      </c>
      <c r="N17" s="62">
        <f t="shared" si="19"/>
        <v>1</v>
      </c>
      <c r="AJ17" s="41"/>
    </row>
    <row r="18" spans="1:36" ht="18" customHeight="1">
      <c r="A18" s="60"/>
      <c r="B18" s="115" t="str">
        <f>IF(SUM(B12:C17)=0,"",CONCATENATE(SUM(B12:C17)," Buts"))</f>
        <v>25 Buts</v>
      </c>
      <c r="C18" s="115"/>
      <c r="D18" s="60"/>
      <c r="AJ18" s="41"/>
    </row>
    <row r="19" ht="19.5">
      <c r="AJ19" s="41"/>
    </row>
    <row r="20" ht="19.5">
      <c r="AJ20" s="41"/>
    </row>
    <row r="21" ht="19.5">
      <c r="AJ21" s="41"/>
    </row>
    <row r="22" ht="19.5">
      <c r="AJ22" s="41"/>
    </row>
    <row r="23" ht="19.5">
      <c r="AJ23" s="41"/>
    </row>
  </sheetData>
  <sheetProtection password="CB07" sheet="1" objects="1" scenarios="1"/>
  <mergeCells count="4">
    <mergeCell ref="B9:C9"/>
    <mergeCell ref="B18:C18"/>
    <mergeCell ref="A1:D1"/>
    <mergeCell ref="Q1:Z1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2215"/>
  <dimension ref="A1:AJ23"/>
  <sheetViews>
    <sheetView showGridLines="0" workbookViewId="0" topLeftCell="A1">
      <selection activeCell="D21" sqref="D21"/>
    </sheetView>
  </sheetViews>
  <sheetFormatPr defaultColWidth="11.421875" defaultRowHeight="12.75"/>
  <cols>
    <col min="1" max="1" width="28.421875" style="62" customWidth="1"/>
    <col min="2" max="3" width="4.00390625" style="63" customWidth="1"/>
    <col min="4" max="4" width="28.421875" style="62" customWidth="1"/>
    <col min="5" max="15" width="6.28125" style="62" hidden="1" customWidth="1"/>
    <col min="16" max="16" width="2.57421875" style="62" customWidth="1"/>
    <col min="17" max="17" width="4.421875" style="63" customWidth="1"/>
    <col min="18" max="18" width="28.421875" style="62" customWidth="1"/>
    <col min="19" max="26" width="4.8515625" style="62" customWidth="1"/>
    <col min="27" max="30" width="8.140625" style="62" hidden="1" customWidth="1"/>
    <col min="31" max="31" width="8.140625" style="40" hidden="1" customWidth="1"/>
    <col min="32" max="33" width="8.140625" style="41" hidden="1" customWidth="1"/>
    <col min="34" max="34" width="8.140625" style="40" hidden="1" customWidth="1"/>
    <col min="35" max="35" width="0" style="41" hidden="1" customWidth="1"/>
    <col min="36" max="36" width="5.00390625" style="62" hidden="1" customWidth="1"/>
    <col min="37" max="48" width="0" style="62" hidden="1" customWidth="1"/>
    <col min="49" max="16384" width="11.421875" style="62" customWidth="1"/>
  </cols>
  <sheetData>
    <row r="1" spans="1:26" ht="24.75" thickBot="1">
      <c r="A1" s="116" t="str">
        <f>Classement!V1</f>
        <v>Deuxième division poule B</v>
      </c>
      <c r="B1" s="116"/>
      <c r="C1" s="116"/>
      <c r="D1" s="116"/>
      <c r="Q1" s="117" t="s">
        <v>55</v>
      </c>
      <c r="R1" s="117"/>
      <c r="S1" s="117"/>
      <c r="T1" s="117"/>
      <c r="U1" s="117"/>
      <c r="V1" s="117"/>
      <c r="W1" s="117"/>
      <c r="X1" s="117"/>
      <c r="Y1" s="117"/>
      <c r="Z1" s="117"/>
    </row>
    <row r="2" spans="1:32" ht="18" customHeight="1" thickBot="1">
      <c r="A2" s="56" t="s">
        <v>0</v>
      </c>
      <c r="B2" s="57">
        <f>Calendrier!S6</f>
        <v>4</v>
      </c>
      <c r="C2" s="58"/>
      <c r="D2" s="59">
        <f>VLOOKUP(B2,Calendrier!S3:T13,2,FALSE)</f>
        <v>39368</v>
      </c>
      <c r="F2" s="63" t="s">
        <v>1</v>
      </c>
      <c r="G2" s="63" t="s">
        <v>6</v>
      </c>
      <c r="H2" s="63" t="s">
        <v>7</v>
      </c>
      <c r="I2" s="62" t="s">
        <v>8</v>
      </c>
      <c r="J2" s="62" t="s">
        <v>9</v>
      </c>
      <c r="K2" s="62" t="s">
        <v>10</v>
      </c>
      <c r="L2" s="62" t="s">
        <v>11</v>
      </c>
      <c r="M2" s="62" t="s">
        <v>13</v>
      </c>
      <c r="N2" s="62" t="s">
        <v>14</v>
      </c>
      <c r="Q2" s="52"/>
      <c r="R2" s="53" t="str">
        <f>Classement!V3</f>
        <v>Club</v>
      </c>
      <c r="S2" s="54" t="str">
        <f>Classement!W3</f>
        <v>Pts</v>
      </c>
      <c r="T2" s="54" t="str">
        <f>Classement!X3</f>
        <v>J</v>
      </c>
      <c r="U2" s="54" t="str">
        <f>Classement!Y3</f>
        <v>G</v>
      </c>
      <c r="V2" s="54" t="str">
        <f>Classement!Z3</f>
        <v>N</v>
      </c>
      <c r="W2" s="54" t="str">
        <f>Classement!AA3</f>
        <v>P</v>
      </c>
      <c r="X2" s="54" t="str">
        <f>Classement!AB3</f>
        <v>Bp</v>
      </c>
      <c r="Y2" s="54" t="str">
        <f>Classement!AC3</f>
        <v>Bc</v>
      </c>
      <c r="Z2" s="55" t="str">
        <f>Classement!AD3</f>
        <v>diff</v>
      </c>
      <c r="AE2" s="40">
        <f>B2</f>
        <v>4</v>
      </c>
      <c r="AF2" s="41" t="s">
        <v>22</v>
      </c>
    </row>
    <row r="3" spans="1:36" ht="18" customHeight="1" thickBot="1">
      <c r="A3" s="42" t="str">
        <f aca="true" t="shared" si="0" ref="A3:A8">VLOOKUP(AG3,AC$3:AF$22,3,FALSE)</f>
        <v>Saint Hilaire les Places</v>
      </c>
      <c r="B3" s="61">
        <v>2</v>
      </c>
      <c r="C3" s="61">
        <v>5</v>
      </c>
      <c r="D3" s="43" t="str">
        <f aca="true" t="shared" si="1" ref="D3:D8">VLOOKUP(AG3,AC$3:AF$22,4,FALSE)</f>
        <v>Pierre Buffière 2</v>
      </c>
      <c r="F3" s="63">
        <f aca="true" t="shared" si="2" ref="F3:F8">IF(B3="",0,IF(C3="",0,1))</f>
        <v>1</v>
      </c>
      <c r="G3" s="63">
        <f aca="true" t="shared" si="3" ref="G3:G8">IF($F3=1,IF($B3&gt;$C3,1,0),0)</f>
        <v>0</v>
      </c>
      <c r="H3" s="63">
        <f aca="true" t="shared" si="4" ref="H3:H8">IF($F3=1,IF($C3&gt;$B3,1,0),0)</f>
        <v>1</v>
      </c>
      <c r="I3" s="63">
        <f>IF($F3=1,IF($B3=$C3,1,0),0)</f>
        <v>0</v>
      </c>
      <c r="J3" s="63">
        <f>IF($F3=1,IF($B3=$C3,1,0),0)</f>
        <v>0</v>
      </c>
      <c r="K3" s="63">
        <f aca="true" t="shared" si="5" ref="K3:K8">IF($F3=1,IF($B3&lt;$C3,1,0),0)</f>
        <v>1</v>
      </c>
      <c r="L3" s="63">
        <f aca="true" t="shared" si="6" ref="L3:L8">IF($F3=1,IF($B3&gt;$C3,1,0),0)</f>
        <v>0</v>
      </c>
      <c r="M3" s="62">
        <f aca="true" t="shared" si="7" ref="M3:N8">B3</f>
        <v>2</v>
      </c>
      <c r="N3" s="62">
        <f t="shared" si="7"/>
        <v>5</v>
      </c>
      <c r="Q3" s="48">
        <f>Classement!U4</f>
        <v>1</v>
      </c>
      <c r="R3" s="49" t="str">
        <f>Classement!V4</f>
        <v>Pierre Buffière 2</v>
      </c>
      <c r="S3" s="50">
        <f>Classement!W4</f>
        <v>62</v>
      </c>
      <c r="T3" s="50">
        <f>Classement!X4</f>
        <v>22</v>
      </c>
      <c r="U3" s="50">
        <f>Classement!Y4</f>
        <v>11</v>
      </c>
      <c r="V3" s="50">
        <f>Classement!Z4</f>
        <v>7</v>
      </c>
      <c r="W3" s="50">
        <f>Classement!AA4</f>
        <v>4</v>
      </c>
      <c r="X3" s="50">
        <f>Classement!AB4</f>
        <v>39</v>
      </c>
      <c r="Y3" s="50">
        <f>Classement!AC4</f>
        <v>28</v>
      </c>
      <c r="Z3" s="51">
        <f>Classement!AD4</f>
        <v>11</v>
      </c>
      <c r="AB3" s="62">
        <v>13</v>
      </c>
      <c r="AC3" s="62">
        <f>RANK(AD3,AD$3:AD$22)</f>
        <v>1</v>
      </c>
      <c r="AD3" s="62">
        <f>IF(AE3=AF3,$AB3,$AB3*100)</f>
        <v>1300</v>
      </c>
      <c r="AE3" s="40" t="str">
        <f>IF(ISERROR(HLOOKUP(AE$2,Calendrier!$B2:$M$14,$AB3,FALSE))=TRUE,"",Calendrier!$A2)</f>
        <v>Saint Hilaire les Places</v>
      </c>
      <c r="AF3" s="41" t="str">
        <f>IF(ISERROR(HLOOKUP(AE$2,Calendrier!$B2:$M$14,$AB3,FALSE))=TRUE,"",HLOOKUP(AE$2,Calendrier!$B2:$M$14,$AB3,FALSE))</f>
        <v>Pierre Buffière 2</v>
      </c>
      <c r="AG3" s="62">
        <v>1</v>
      </c>
      <c r="AJ3" s="41"/>
    </row>
    <row r="4" spans="1:36" ht="18" customHeight="1" thickBot="1">
      <c r="A4" s="42" t="str">
        <f t="shared" si="0"/>
        <v>Saint Priest Taurion</v>
      </c>
      <c r="B4" s="61">
        <v>4</v>
      </c>
      <c r="C4" s="61">
        <v>2</v>
      </c>
      <c r="D4" s="43" t="str">
        <f t="shared" si="1"/>
        <v>Oradour sur Vayres</v>
      </c>
      <c r="F4" s="63">
        <f t="shared" si="2"/>
        <v>1</v>
      </c>
      <c r="G4" s="63">
        <f t="shared" si="3"/>
        <v>1</v>
      </c>
      <c r="H4" s="63">
        <f t="shared" si="4"/>
        <v>0</v>
      </c>
      <c r="I4" s="63">
        <f aca="true" t="shared" si="8" ref="I4:J8">IF($F4=1,IF($B4=$C4,1,0),0)</f>
        <v>0</v>
      </c>
      <c r="J4" s="63">
        <f t="shared" si="8"/>
        <v>0</v>
      </c>
      <c r="K4" s="63">
        <f t="shared" si="5"/>
        <v>0</v>
      </c>
      <c r="L4" s="63">
        <f t="shared" si="6"/>
        <v>1</v>
      </c>
      <c r="M4" s="62">
        <f t="shared" si="7"/>
        <v>4</v>
      </c>
      <c r="N4" s="62">
        <f t="shared" si="7"/>
        <v>2</v>
      </c>
      <c r="Q4" s="44">
        <f>Classement!U5</f>
        <v>2</v>
      </c>
      <c r="R4" s="45" t="str">
        <f>Classement!V5</f>
        <v>Boisseuil</v>
      </c>
      <c r="S4" s="46">
        <f>Classement!W5</f>
        <v>60</v>
      </c>
      <c r="T4" s="46">
        <f>Classement!X5</f>
        <v>22</v>
      </c>
      <c r="U4" s="46">
        <f>Classement!Y5</f>
        <v>10</v>
      </c>
      <c r="V4" s="46">
        <f>Classement!Z5</f>
        <v>8</v>
      </c>
      <c r="W4" s="46">
        <f>Classement!AA5</f>
        <v>4</v>
      </c>
      <c r="X4" s="46">
        <f>Classement!AB5</f>
        <v>49</v>
      </c>
      <c r="Y4" s="46">
        <f>Classement!AC5</f>
        <v>29</v>
      </c>
      <c r="Z4" s="47">
        <f>Classement!AD5</f>
        <v>20</v>
      </c>
      <c r="AB4" s="62">
        <v>12</v>
      </c>
      <c r="AC4" s="62">
        <f aca="true" t="shared" si="9" ref="AC4:AC14">RANK(AD4,AD$3:AD$22)</f>
        <v>2</v>
      </c>
      <c r="AD4" s="62">
        <f aca="true" t="shared" si="10" ref="AD4:AD14">IF(AE4=AF4,$AB4,$AB4*100)</f>
        <v>1200</v>
      </c>
      <c r="AE4" s="40" t="str">
        <f>IF(ISERROR(HLOOKUP(AE$2,Calendrier!$B3:$M$14,$AB4,FALSE))=TRUE,"",Calendrier!$A3)</f>
        <v>Saint Priest Taurion</v>
      </c>
      <c r="AF4" s="41" t="str">
        <f>IF(ISERROR(HLOOKUP(AE$2,Calendrier!$B3:$M$14,$AB4,FALSE))=TRUE,"",HLOOKUP(AE$2,Calendrier!$B3:$M$14,$AB4,FALSE))</f>
        <v>Oradour sur Vayres</v>
      </c>
      <c r="AG4" s="62">
        <v>2</v>
      </c>
      <c r="AJ4" s="41"/>
    </row>
    <row r="5" spans="1:36" ht="18" customHeight="1" thickBot="1">
      <c r="A5" s="42" t="str">
        <f t="shared" si="0"/>
        <v>Nexon</v>
      </c>
      <c r="B5" s="61">
        <v>1</v>
      </c>
      <c r="C5" s="61">
        <v>1</v>
      </c>
      <c r="D5" s="43" t="str">
        <f t="shared" si="1"/>
        <v>Limoges Lafarge 2</v>
      </c>
      <c r="F5" s="63">
        <f t="shared" si="2"/>
        <v>1</v>
      </c>
      <c r="G5" s="63">
        <f t="shared" si="3"/>
        <v>0</v>
      </c>
      <c r="H5" s="63">
        <f t="shared" si="4"/>
        <v>0</v>
      </c>
      <c r="I5" s="63">
        <f t="shared" si="8"/>
        <v>1</v>
      </c>
      <c r="J5" s="63">
        <f t="shared" si="8"/>
        <v>1</v>
      </c>
      <c r="K5" s="63">
        <f t="shared" si="5"/>
        <v>0</v>
      </c>
      <c r="L5" s="63">
        <f t="shared" si="6"/>
        <v>0</v>
      </c>
      <c r="M5" s="62">
        <f t="shared" si="7"/>
        <v>1</v>
      </c>
      <c r="N5" s="62">
        <f t="shared" si="7"/>
        <v>1</v>
      </c>
      <c r="Q5" s="48">
        <f>Classement!U6</f>
        <v>3</v>
      </c>
      <c r="R5" s="49" t="str">
        <f>Classement!V6</f>
        <v>Saint Priest Taurion</v>
      </c>
      <c r="S5" s="50">
        <f>Classement!W6</f>
        <v>59</v>
      </c>
      <c r="T5" s="50">
        <f>Classement!X6</f>
        <v>22</v>
      </c>
      <c r="U5" s="50">
        <f>Classement!Y6</f>
        <v>11</v>
      </c>
      <c r="V5" s="50">
        <f>Classement!Z6</f>
        <v>4</v>
      </c>
      <c r="W5" s="50">
        <f>Classement!AA6</f>
        <v>7</v>
      </c>
      <c r="X5" s="50">
        <f>Classement!AB6</f>
        <v>51</v>
      </c>
      <c r="Y5" s="50">
        <f>Classement!AC6</f>
        <v>37</v>
      </c>
      <c r="Z5" s="51">
        <f>Classement!AD6</f>
        <v>14</v>
      </c>
      <c r="AB5" s="62">
        <v>11</v>
      </c>
      <c r="AC5" s="62">
        <f t="shared" si="9"/>
        <v>7</v>
      </c>
      <c r="AD5" s="62">
        <f t="shared" si="10"/>
        <v>11</v>
      </c>
      <c r="AE5" s="40">
        <f>IF(ISERROR(HLOOKUP(AE$2,Calendrier!$B4:$M$14,$AB5,FALSE))=TRUE,"",Calendrier!$A4)</f>
      </c>
      <c r="AF5" s="41">
        <f>IF(ISERROR(HLOOKUP(AE$2,Calendrier!$B4:$M$14,$AB5,FALSE))=TRUE,"",HLOOKUP(AE$2,Calendrier!$B4:$M$14,$AB5,FALSE))</f>
      </c>
      <c r="AG5" s="62">
        <v>3</v>
      </c>
      <c r="AJ5" s="41"/>
    </row>
    <row r="6" spans="1:36" ht="18" customHeight="1" thickBot="1">
      <c r="A6" s="42" t="str">
        <f t="shared" si="0"/>
        <v>Flavignac</v>
      </c>
      <c r="B6" s="61">
        <v>0</v>
      </c>
      <c r="C6" s="61">
        <v>0</v>
      </c>
      <c r="D6" s="43" t="str">
        <f t="shared" si="1"/>
        <v>Saint Léonard 2</v>
      </c>
      <c r="F6" s="63">
        <f t="shared" si="2"/>
        <v>1</v>
      </c>
      <c r="G6" s="63">
        <f t="shared" si="3"/>
        <v>0</v>
      </c>
      <c r="H6" s="63">
        <f t="shared" si="4"/>
        <v>0</v>
      </c>
      <c r="I6" s="63">
        <f t="shared" si="8"/>
        <v>1</v>
      </c>
      <c r="J6" s="63">
        <f t="shared" si="8"/>
        <v>1</v>
      </c>
      <c r="K6" s="63">
        <f t="shared" si="5"/>
        <v>0</v>
      </c>
      <c r="L6" s="63">
        <f t="shared" si="6"/>
        <v>0</v>
      </c>
      <c r="M6" s="62">
        <f t="shared" si="7"/>
        <v>0</v>
      </c>
      <c r="N6" s="62">
        <f t="shared" si="7"/>
        <v>0</v>
      </c>
      <c r="Q6" s="44">
        <f>Classement!U7</f>
        <v>4</v>
      </c>
      <c r="R6" s="45" t="str">
        <f>Classement!V7</f>
        <v>Eymoutiers</v>
      </c>
      <c r="S6" s="46">
        <f>Classement!W7</f>
        <v>59</v>
      </c>
      <c r="T6" s="46">
        <f>Classement!X7</f>
        <v>22</v>
      </c>
      <c r="U6" s="46">
        <f>Classement!Y7</f>
        <v>11</v>
      </c>
      <c r="V6" s="46">
        <f>Classement!Z7</f>
        <v>4</v>
      </c>
      <c r="W6" s="46">
        <f>Classement!AA7</f>
        <v>7</v>
      </c>
      <c r="X6" s="46">
        <f>Classement!AB7</f>
        <v>37</v>
      </c>
      <c r="Y6" s="46">
        <f>Classement!AC7</f>
        <v>33</v>
      </c>
      <c r="Z6" s="47">
        <f>Classement!AD7</f>
        <v>4</v>
      </c>
      <c r="AB6" s="62">
        <v>10</v>
      </c>
      <c r="AC6" s="62">
        <f t="shared" si="9"/>
        <v>8</v>
      </c>
      <c r="AD6" s="62">
        <f t="shared" si="10"/>
        <v>10</v>
      </c>
      <c r="AE6" s="40">
        <f>IF(ISERROR(HLOOKUP(AE$2,Calendrier!$B5:$M$14,$AB6,FALSE))=TRUE,"",Calendrier!$A5)</f>
      </c>
      <c r="AF6" s="41">
        <f>IF(ISERROR(HLOOKUP(AE$2,Calendrier!$B5:$M$14,$AB6,FALSE))=TRUE,"",HLOOKUP(AE$2,Calendrier!$B5:$M$14,$AB6,FALSE))</f>
      </c>
      <c r="AG6" s="62">
        <v>4</v>
      </c>
      <c r="AJ6" s="41"/>
    </row>
    <row r="7" spans="1:36" ht="18" customHeight="1" thickBot="1">
      <c r="A7" s="42" t="str">
        <f t="shared" si="0"/>
        <v>AFP Limoges</v>
      </c>
      <c r="B7" s="61">
        <v>2</v>
      </c>
      <c r="C7" s="61">
        <v>5</v>
      </c>
      <c r="D7" s="43" t="str">
        <f t="shared" si="1"/>
        <v>Elan Sportif</v>
      </c>
      <c r="F7" s="63">
        <f t="shared" si="2"/>
        <v>1</v>
      </c>
      <c r="G7" s="63">
        <f t="shared" si="3"/>
        <v>0</v>
      </c>
      <c r="H7" s="63">
        <f t="shared" si="4"/>
        <v>1</v>
      </c>
      <c r="I7" s="63">
        <f t="shared" si="8"/>
        <v>0</v>
      </c>
      <c r="J7" s="63">
        <f t="shared" si="8"/>
        <v>0</v>
      </c>
      <c r="K7" s="63">
        <f t="shared" si="5"/>
        <v>1</v>
      </c>
      <c r="L7" s="63">
        <f t="shared" si="6"/>
        <v>0</v>
      </c>
      <c r="M7" s="62">
        <f t="shared" si="7"/>
        <v>2</v>
      </c>
      <c r="N7" s="62">
        <f t="shared" si="7"/>
        <v>5</v>
      </c>
      <c r="Q7" s="48">
        <f>Classement!U8</f>
        <v>5</v>
      </c>
      <c r="R7" s="49" t="str">
        <f>Classement!V8</f>
        <v>Flavignac</v>
      </c>
      <c r="S7" s="50">
        <f>Classement!W8</f>
        <v>54</v>
      </c>
      <c r="T7" s="50">
        <f>Classement!X8</f>
        <v>22</v>
      </c>
      <c r="U7" s="50">
        <f>Classement!Y8</f>
        <v>8</v>
      </c>
      <c r="V7" s="50">
        <f>Classement!Z8</f>
        <v>8</v>
      </c>
      <c r="W7" s="50">
        <f>Classement!AA8</f>
        <v>6</v>
      </c>
      <c r="X7" s="50">
        <f>Classement!AB8</f>
        <v>47</v>
      </c>
      <c r="Y7" s="50">
        <f>Classement!AC8</f>
        <v>40</v>
      </c>
      <c r="Z7" s="51">
        <f>Classement!AD8</f>
        <v>7</v>
      </c>
      <c r="AB7" s="62">
        <v>9</v>
      </c>
      <c r="AC7" s="62">
        <f t="shared" si="9"/>
        <v>3</v>
      </c>
      <c r="AD7" s="62">
        <f t="shared" si="10"/>
        <v>900</v>
      </c>
      <c r="AE7" s="40" t="str">
        <f>IF(ISERROR(HLOOKUP(AE$2,Calendrier!$B6:$M$14,$AB7,FALSE))=TRUE,"",Calendrier!$A6)</f>
        <v>Nexon</v>
      </c>
      <c r="AF7" s="41" t="str">
        <f>IF(ISERROR(HLOOKUP(AE$2,Calendrier!$B6:$M$14,$AB7,FALSE))=TRUE,"",HLOOKUP(AE$2,Calendrier!$B6:$M$14,$AB7,FALSE))</f>
        <v>Limoges Lafarge 2</v>
      </c>
      <c r="AG7" s="62">
        <v>5</v>
      </c>
      <c r="AJ7" s="41"/>
    </row>
    <row r="8" spans="1:36" ht="18" customHeight="1" thickBot="1">
      <c r="A8" s="42" t="str">
        <f t="shared" si="0"/>
        <v>Boisseuil</v>
      </c>
      <c r="B8" s="61">
        <v>1</v>
      </c>
      <c r="C8" s="61">
        <v>1</v>
      </c>
      <c r="D8" s="43" t="str">
        <f t="shared" si="1"/>
        <v>Eymoutiers</v>
      </c>
      <c r="F8" s="63">
        <f t="shared" si="2"/>
        <v>1</v>
      </c>
      <c r="G8" s="63">
        <f t="shared" si="3"/>
        <v>0</v>
      </c>
      <c r="H8" s="63">
        <f t="shared" si="4"/>
        <v>0</v>
      </c>
      <c r="I8" s="63">
        <f t="shared" si="8"/>
        <v>1</v>
      </c>
      <c r="J8" s="63">
        <f t="shared" si="8"/>
        <v>1</v>
      </c>
      <c r="K8" s="63">
        <f t="shared" si="5"/>
        <v>0</v>
      </c>
      <c r="L8" s="63">
        <f t="shared" si="6"/>
        <v>0</v>
      </c>
      <c r="M8" s="62">
        <f t="shared" si="7"/>
        <v>1</v>
      </c>
      <c r="N8" s="62">
        <f t="shared" si="7"/>
        <v>1</v>
      </c>
      <c r="Q8" s="44">
        <f>Classement!U9</f>
        <v>6</v>
      </c>
      <c r="R8" s="45" t="str">
        <f>Classement!V9</f>
        <v>Nexon</v>
      </c>
      <c r="S8" s="46">
        <f>Classement!W9</f>
        <v>54</v>
      </c>
      <c r="T8" s="46">
        <f>Classement!X9</f>
        <v>22</v>
      </c>
      <c r="U8" s="46">
        <f>Classement!Y9</f>
        <v>9</v>
      </c>
      <c r="V8" s="46">
        <f>Classement!Z9</f>
        <v>5</v>
      </c>
      <c r="W8" s="46">
        <f>Classement!AA9</f>
        <v>8</v>
      </c>
      <c r="X8" s="46">
        <f>Classement!AB9</f>
        <v>32</v>
      </c>
      <c r="Y8" s="46">
        <f>Classement!AC9</f>
        <v>31</v>
      </c>
      <c r="Z8" s="47">
        <f>Classement!AD9</f>
        <v>1</v>
      </c>
      <c r="AB8" s="62">
        <v>8</v>
      </c>
      <c r="AC8" s="62">
        <f t="shared" si="9"/>
        <v>4</v>
      </c>
      <c r="AD8" s="62">
        <f t="shared" si="10"/>
        <v>800</v>
      </c>
      <c r="AE8" s="40" t="str">
        <f>IF(ISERROR(HLOOKUP(AE$2,Calendrier!$B7:$M$14,$AB8,FALSE))=TRUE,"",Calendrier!$A7)</f>
        <v>Flavignac</v>
      </c>
      <c r="AF8" s="41" t="str">
        <f>IF(ISERROR(HLOOKUP(AE$2,Calendrier!$B7:$M$14,$AB8,FALSE))=TRUE,"",HLOOKUP(AE$2,Calendrier!$B7:$M$14,$AB8,FALSE))</f>
        <v>Saint Léonard 2</v>
      </c>
      <c r="AG8" s="62">
        <v>6</v>
      </c>
      <c r="AJ8" s="41"/>
    </row>
    <row r="9" spans="1:36" ht="18" customHeight="1">
      <c r="A9" s="39"/>
      <c r="B9" s="114" t="str">
        <f>IF(SUM(B3:C8)=0,"",CONCATENATE(SUM(B3:C8)," Buts"))</f>
        <v>24 Buts</v>
      </c>
      <c r="C9" s="114"/>
      <c r="D9" s="39"/>
      <c r="Q9" s="48">
        <f>Classement!U10</f>
        <v>7</v>
      </c>
      <c r="R9" s="49" t="str">
        <f>Classement!V10</f>
        <v>Oradour sur Vayres</v>
      </c>
      <c r="S9" s="50">
        <f>Classement!W10</f>
        <v>53</v>
      </c>
      <c r="T9" s="50">
        <f>Classement!X10</f>
        <v>22</v>
      </c>
      <c r="U9" s="50">
        <f>Classement!Y10</f>
        <v>8</v>
      </c>
      <c r="V9" s="50">
        <f>Classement!Z10</f>
        <v>7</v>
      </c>
      <c r="W9" s="50">
        <f>Classement!AA10</f>
        <v>7</v>
      </c>
      <c r="X9" s="50">
        <f>Classement!AB10</f>
        <v>39</v>
      </c>
      <c r="Y9" s="50">
        <f>Classement!AC10</f>
        <v>43</v>
      </c>
      <c r="Z9" s="51">
        <f>Classement!AD10</f>
        <v>-4</v>
      </c>
      <c r="AB9" s="62">
        <v>7</v>
      </c>
      <c r="AC9" s="62">
        <f t="shared" si="9"/>
        <v>9</v>
      </c>
      <c r="AD9" s="62">
        <f t="shared" si="10"/>
        <v>7</v>
      </c>
      <c r="AE9" s="40">
        <f>IF(ISERROR(HLOOKUP(AE$2,Calendrier!$B8:$M$14,$AB9,FALSE))=TRUE,"",Calendrier!$A8)</f>
      </c>
      <c r="AF9" s="41">
        <f>IF(ISERROR(HLOOKUP(AE$2,Calendrier!$B8:$M$14,$AB9,FALSE))=TRUE,"",HLOOKUP(AE$2,Calendrier!$B8:$M$14,$AB9,FALSE))</f>
      </c>
      <c r="AG9" s="62"/>
      <c r="AJ9" s="41"/>
    </row>
    <row r="10" spans="17:36" ht="18" customHeight="1">
      <c r="Q10" s="44">
        <f>Classement!U11</f>
        <v>8</v>
      </c>
      <c r="R10" s="45" t="str">
        <f>Classement!V11</f>
        <v>AFP Limoges</v>
      </c>
      <c r="S10" s="46">
        <f>Classement!W11</f>
        <v>51</v>
      </c>
      <c r="T10" s="46">
        <f>Classement!X11</f>
        <v>22</v>
      </c>
      <c r="U10" s="46">
        <f>Classement!Y11</f>
        <v>8</v>
      </c>
      <c r="V10" s="46">
        <f>Classement!Z11</f>
        <v>5</v>
      </c>
      <c r="W10" s="46">
        <f>Classement!AA11</f>
        <v>9</v>
      </c>
      <c r="X10" s="46">
        <f>Classement!AB11</f>
        <v>54</v>
      </c>
      <c r="Y10" s="46">
        <f>Classement!AC11</f>
        <v>44</v>
      </c>
      <c r="Z10" s="47">
        <f>Classement!AD11</f>
        <v>10</v>
      </c>
      <c r="AB10" s="62">
        <v>6</v>
      </c>
      <c r="AC10" s="62">
        <f t="shared" si="9"/>
        <v>10</v>
      </c>
      <c r="AD10" s="62">
        <f t="shared" si="10"/>
        <v>6</v>
      </c>
      <c r="AE10" s="40">
        <f>IF(ISERROR(HLOOKUP(AE$2,Calendrier!$B9:$M$14,$AB10,FALSE))=TRUE,"",Calendrier!$A9)</f>
      </c>
      <c r="AF10" s="41">
        <f>IF(ISERROR(HLOOKUP(AE$2,Calendrier!$B9:$M$14,$AB10,FALSE))=TRUE,"",HLOOKUP(AE$2,Calendrier!$B9:$M$14,$AB10,FALSE))</f>
      </c>
      <c r="AG10" s="62"/>
      <c r="AJ10" s="41"/>
    </row>
    <row r="11" spans="1:36" ht="18" customHeight="1" thickBot="1">
      <c r="A11" s="56" t="s">
        <v>0</v>
      </c>
      <c r="B11" s="57">
        <f>B2+11</f>
        <v>15</v>
      </c>
      <c r="C11" s="58"/>
      <c r="D11" s="59">
        <f>VLOOKUP(B11,Calendrier!W3:X13,2,FALSE)</f>
        <v>39495</v>
      </c>
      <c r="F11" s="63" t="s">
        <v>1</v>
      </c>
      <c r="G11" s="63" t="s">
        <v>6</v>
      </c>
      <c r="H11" s="63" t="s">
        <v>7</v>
      </c>
      <c r="I11" s="62" t="s">
        <v>8</v>
      </c>
      <c r="J11" s="62" t="s">
        <v>9</v>
      </c>
      <c r="K11" s="62" t="s">
        <v>10</v>
      </c>
      <c r="L11" s="62" t="s">
        <v>11</v>
      </c>
      <c r="M11" s="62" t="s">
        <v>13</v>
      </c>
      <c r="N11" s="62" t="s">
        <v>14</v>
      </c>
      <c r="Q11" s="48">
        <f>Classement!U12</f>
        <v>9</v>
      </c>
      <c r="R11" s="49" t="str">
        <f>Classement!V12</f>
        <v>Elan Sportif</v>
      </c>
      <c r="S11" s="50">
        <f>Classement!W12</f>
        <v>49</v>
      </c>
      <c r="T11" s="50">
        <f>Classement!X12</f>
        <v>22</v>
      </c>
      <c r="U11" s="50">
        <f>Classement!Y12</f>
        <v>7</v>
      </c>
      <c r="V11" s="50">
        <f>Classement!Z12</f>
        <v>6</v>
      </c>
      <c r="W11" s="50">
        <f>Classement!AA12</f>
        <v>9</v>
      </c>
      <c r="X11" s="50">
        <f>Classement!AB12</f>
        <v>43</v>
      </c>
      <c r="Y11" s="50">
        <f>Classement!AC12</f>
        <v>41</v>
      </c>
      <c r="Z11" s="51">
        <f>Classement!AD12</f>
        <v>2</v>
      </c>
      <c r="AB11" s="62">
        <v>5</v>
      </c>
      <c r="AC11" s="62">
        <f t="shared" si="9"/>
        <v>5</v>
      </c>
      <c r="AD11" s="62">
        <f t="shared" si="10"/>
        <v>500</v>
      </c>
      <c r="AE11" s="40" t="str">
        <f>IF(ISERROR(HLOOKUP(AE$2,Calendrier!$B10:$M$14,$AB11,FALSE))=TRUE,"",Calendrier!$A10)</f>
        <v>AFP Limoges</v>
      </c>
      <c r="AF11" s="41" t="str">
        <f>IF(ISERROR(HLOOKUP(AE$2,Calendrier!$B10:$M$14,$AB11,FALSE))=TRUE,"",HLOOKUP(AE$2,Calendrier!$B10:$M$14,$AB11,FALSE))</f>
        <v>Elan Sportif</v>
      </c>
      <c r="AG11" s="62"/>
      <c r="AJ11" s="41"/>
    </row>
    <row r="12" spans="1:36" ht="18" customHeight="1" thickBot="1">
      <c r="A12" s="42" t="str">
        <f aca="true" t="shared" si="11" ref="A12:A17">D3</f>
        <v>Pierre Buffière 2</v>
      </c>
      <c r="B12" s="61">
        <v>1</v>
      </c>
      <c r="C12" s="61">
        <v>0</v>
      </c>
      <c r="D12" s="43" t="str">
        <f aca="true" t="shared" si="12" ref="D12:D17">A3</f>
        <v>Saint Hilaire les Places</v>
      </c>
      <c r="F12" s="63">
        <f aca="true" t="shared" si="13" ref="F12:F17">IF(B12="",0,IF(C12="",0,1))</f>
        <v>1</v>
      </c>
      <c r="G12" s="63">
        <f aca="true" t="shared" si="14" ref="G12:G17">IF($F12=1,IF($B12&gt;$C12,1,0),0)</f>
        <v>1</v>
      </c>
      <c r="H12" s="63">
        <f aca="true" t="shared" si="15" ref="H12:H17">IF($F12=1,IF($C12&gt;$B12,1,0),0)</f>
        <v>0</v>
      </c>
      <c r="I12" s="63">
        <f aca="true" t="shared" si="16" ref="I12:J17">IF($F12=1,IF($B12=$C12,1,0),0)</f>
        <v>0</v>
      </c>
      <c r="J12" s="63">
        <f t="shared" si="16"/>
        <v>0</v>
      </c>
      <c r="K12" s="63">
        <f aca="true" t="shared" si="17" ref="K12:K17">IF($F12=1,IF($B12&lt;$C12,1,0),0)</f>
        <v>0</v>
      </c>
      <c r="L12" s="63">
        <f aca="true" t="shared" si="18" ref="L12:L17">IF($F12=1,IF($B12&gt;$C12,1,0),0)</f>
        <v>1</v>
      </c>
      <c r="M12" s="62">
        <f aca="true" t="shared" si="19" ref="M12:N17">B12</f>
        <v>1</v>
      </c>
      <c r="N12" s="62">
        <f t="shared" si="19"/>
        <v>0</v>
      </c>
      <c r="Q12" s="44">
        <f>Classement!U13</f>
        <v>10</v>
      </c>
      <c r="R12" s="45" t="str">
        <f>Classement!V13</f>
        <v>Limoges Lafarge 2</v>
      </c>
      <c r="S12" s="46">
        <f>Classement!W13</f>
        <v>44</v>
      </c>
      <c r="T12" s="46">
        <f>Classement!X13</f>
        <v>22</v>
      </c>
      <c r="U12" s="46">
        <f>Classement!Y13</f>
        <v>6</v>
      </c>
      <c r="V12" s="46">
        <f>Classement!Z13</f>
        <v>4</v>
      </c>
      <c r="W12" s="46">
        <f>Classement!AA13</f>
        <v>12</v>
      </c>
      <c r="X12" s="46">
        <f>Classement!AB13</f>
        <v>28</v>
      </c>
      <c r="Y12" s="46">
        <f>Classement!AC13</f>
        <v>53</v>
      </c>
      <c r="Z12" s="47">
        <f>Classement!AD13</f>
        <v>-25</v>
      </c>
      <c r="AB12" s="62">
        <v>4</v>
      </c>
      <c r="AC12" s="62">
        <f t="shared" si="9"/>
        <v>11</v>
      </c>
      <c r="AD12" s="62">
        <f t="shared" si="10"/>
        <v>4</v>
      </c>
      <c r="AE12" s="40">
        <f>IF(ISERROR(HLOOKUP(AE$2,Calendrier!$B11:$M$14,$AB12,FALSE))=TRUE,"",Calendrier!$A11)</f>
      </c>
      <c r="AF12" s="41">
        <f>IF(ISERROR(HLOOKUP(AE$2,Calendrier!$B11:$M$14,$AB12,FALSE))=TRUE,"",HLOOKUP(AE$2,Calendrier!$B11:$M$14,$AB12,FALSE))</f>
      </c>
      <c r="AG12" s="62"/>
      <c r="AJ12" s="41"/>
    </row>
    <row r="13" spans="1:36" ht="18" customHeight="1" thickBot="1">
      <c r="A13" s="42" t="str">
        <f t="shared" si="11"/>
        <v>Oradour sur Vayres</v>
      </c>
      <c r="B13" s="61">
        <v>1</v>
      </c>
      <c r="C13" s="61">
        <v>3</v>
      </c>
      <c r="D13" s="43" t="str">
        <f t="shared" si="12"/>
        <v>Saint Priest Taurion</v>
      </c>
      <c r="F13" s="63">
        <f t="shared" si="13"/>
        <v>1</v>
      </c>
      <c r="G13" s="63">
        <f t="shared" si="14"/>
        <v>0</v>
      </c>
      <c r="H13" s="63">
        <f t="shared" si="15"/>
        <v>1</v>
      </c>
      <c r="I13" s="63">
        <f t="shared" si="16"/>
        <v>0</v>
      </c>
      <c r="J13" s="63">
        <f t="shared" si="16"/>
        <v>0</v>
      </c>
      <c r="K13" s="63">
        <f t="shared" si="17"/>
        <v>1</v>
      </c>
      <c r="L13" s="63">
        <f t="shared" si="18"/>
        <v>0</v>
      </c>
      <c r="M13" s="62">
        <f t="shared" si="19"/>
        <v>1</v>
      </c>
      <c r="N13" s="62">
        <f t="shared" si="19"/>
        <v>3</v>
      </c>
      <c r="Q13" s="48">
        <f>Classement!U14</f>
        <v>11</v>
      </c>
      <c r="R13" s="49" t="str">
        <f>Classement!V14</f>
        <v>Saint Léonard 2</v>
      </c>
      <c r="S13" s="50">
        <f>Classement!W14</f>
        <v>42</v>
      </c>
      <c r="T13" s="50">
        <f>Classement!X14</f>
        <v>22</v>
      </c>
      <c r="U13" s="50">
        <f>Classement!Y14</f>
        <v>4</v>
      </c>
      <c r="V13" s="50">
        <f>Classement!Z14</f>
        <v>8</v>
      </c>
      <c r="W13" s="50">
        <f>Classement!AA14</f>
        <v>10</v>
      </c>
      <c r="X13" s="50">
        <f>Classement!AB14</f>
        <v>24</v>
      </c>
      <c r="Y13" s="50">
        <f>Classement!AC14</f>
        <v>35</v>
      </c>
      <c r="Z13" s="51">
        <f>Classement!AD14</f>
        <v>-11</v>
      </c>
      <c r="AB13" s="62">
        <v>3</v>
      </c>
      <c r="AC13" s="62">
        <f t="shared" si="9"/>
        <v>12</v>
      </c>
      <c r="AD13" s="62">
        <f t="shared" si="10"/>
        <v>3</v>
      </c>
      <c r="AE13" s="40">
        <f>IF(ISERROR(HLOOKUP(AE$2,Calendrier!$B12:$M$14,$AB13,FALSE))=TRUE,"",Calendrier!$A12)</f>
      </c>
      <c r="AF13" s="41">
        <f>IF(ISERROR(HLOOKUP(AE$2,Calendrier!$B12:$M$14,$AB13,FALSE))=TRUE,"",HLOOKUP(AE$2,Calendrier!$B12:$M$14,$AB13,FALSE))</f>
      </c>
      <c r="AJ13" s="41"/>
    </row>
    <row r="14" spans="1:36" ht="18" customHeight="1" thickBot="1">
      <c r="A14" s="42" t="str">
        <f t="shared" si="11"/>
        <v>Limoges Lafarge 2</v>
      </c>
      <c r="B14" s="61">
        <v>1</v>
      </c>
      <c r="C14" s="61">
        <v>2</v>
      </c>
      <c r="D14" s="43" t="str">
        <f t="shared" si="12"/>
        <v>Nexon</v>
      </c>
      <c r="F14" s="63">
        <f t="shared" si="13"/>
        <v>1</v>
      </c>
      <c r="G14" s="63">
        <f t="shared" si="14"/>
        <v>0</v>
      </c>
      <c r="H14" s="63">
        <f t="shared" si="15"/>
        <v>1</v>
      </c>
      <c r="I14" s="63">
        <f t="shared" si="16"/>
        <v>0</v>
      </c>
      <c r="J14" s="63">
        <f t="shared" si="16"/>
        <v>0</v>
      </c>
      <c r="K14" s="63">
        <f t="shared" si="17"/>
        <v>1</v>
      </c>
      <c r="L14" s="63">
        <f t="shared" si="18"/>
        <v>0</v>
      </c>
      <c r="M14" s="62">
        <f t="shared" si="19"/>
        <v>1</v>
      </c>
      <c r="N14" s="62">
        <f t="shared" si="19"/>
        <v>2</v>
      </c>
      <c r="Q14" s="64">
        <f>Classement!U15</f>
        <v>12</v>
      </c>
      <c r="R14" s="65" t="str">
        <f>Classement!V15</f>
        <v>Saint Hilaire les Places</v>
      </c>
      <c r="S14" s="66">
        <f>Classement!W15</f>
        <v>37</v>
      </c>
      <c r="T14" s="66">
        <f>Classement!X15</f>
        <v>22</v>
      </c>
      <c r="U14" s="66">
        <f>Classement!Y15</f>
        <v>3</v>
      </c>
      <c r="V14" s="66">
        <f>Classement!Z15</f>
        <v>6</v>
      </c>
      <c r="W14" s="66">
        <f>Classement!AA15</f>
        <v>13</v>
      </c>
      <c r="X14" s="66">
        <f>Classement!AB15</f>
        <v>39</v>
      </c>
      <c r="Y14" s="66">
        <f>Classement!AC15</f>
        <v>68</v>
      </c>
      <c r="Z14" s="67">
        <f>Classement!AD15</f>
        <v>-29</v>
      </c>
      <c r="AB14" s="62">
        <v>2</v>
      </c>
      <c r="AC14" s="62">
        <f t="shared" si="9"/>
        <v>6</v>
      </c>
      <c r="AD14" s="62">
        <f t="shared" si="10"/>
        <v>200</v>
      </c>
      <c r="AE14" s="40" t="str">
        <f>IF(ISERROR(HLOOKUP(AE$2,Calendrier!$B13:$M$14,$AB14,FALSE))=TRUE,"",Calendrier!$A13)</f>
        <v>Boisseuil</v>
      </c>
      <c r="AF14" s="41" t="str">
        <f>IF(ISERROR(HLOOKUP(AE$2,Calendrier!$B13:$M$14,$AB14,FALSE))=TRUE,"",HLOOKUP(AE$2,Calendrier!$B13:$M$14,$AB14,FALSE))</f>
        <v>Eymoutiers</v>
      </c>
      <c r="AJ14" s="41"/>
    </row>
    <row r="15" spans="1:36" ht="18" customHeight="1" thickBot="1">
      <c r="A15" s="42" t="str">
        <f t="shared" si="11"/>
        <v>Saint Léonard 2</v>
      </c>
      <c r="B15" s="61">
        <v>0</v>
      </c>
      <c r="C15" s="61">
        <v>2</v>
      </c>
      <c r="D15" s="43" t="str">
        <f t="shared" si="12"/>
        <v>Flavignac</v>
      </c>
      <c r="F15" s="63">
        <f t="shared" si="13"/>
        <v>1</v>
      </c>
      <c r="G15" s="63">
        <f t="shared" si="14"/>
        <v>0</v>
      </c>
      <c r="H15" s="63">
        <f t="shared" si="15"/>
        <v>1</v>
      </c>
      <c r="I15" s="63">
        <f t="shared" si="16"/>
        <v>0</v>
      </c>
      <c r="J15" s="63">
        <f t="shared" si="16"/>
        <v>0</v>
      </c>
      <c r="K15" s="63">
        <f t="shared" si="17"/>
        <v>1</v>
      </c>
      <c r="L15" s="63">
        <f t="shared" si="18"/>
        <v>0</v>
      </c>
      <c r="M15" s="62">
        <f t="shared" si="19"/>
        <v>0</v>
      </c>
      <c r="N15" s="62">
        <f t="shared" si="19"/>
        <v>2</v>
      </c>
      <c r="AJ15" s="41"/>
    </row>
    <row r="16" spans="1:36" ht="18" customHeight="1" thickBot="1">
      <c r="A16" s="42" t="str">
        <f t="shared" si="11"/>
        <v>Elan Sportif</v>
      </c>
      <c r="B16" s="61">
        <v>1</v>
      </c>
      <c r="C16" s="61">
        <v>1</v>
      </c>
      <c r="D16" s="43" t="str">
        <f t="shared" si="12"/>
        <v>AFP Limoges</v>
      </c>
      <c r="F16" s="63">
        <f t="shared" si="13"/>
        <v>1</v>
      </c>
      <c r="G16" s="63">
        <f t="shared" si="14"/>
        <v>0</v>
      </c>
      <c r="H16" s="63">
        <f t="shared" si="15"/>
        <v>0</v>
      </c>
      <c r="I16" s="63">
        <f t="shared" si="16"/>
        <v>1</v>
      </c>
      <c r="J16" s="63">
        <f t="shared" si="16"/>
        <v>1</v>
      </c>
      <c r="K16" s="63">
        <f t="shared" si="17"/>
        <v>0</v>
      </c>
      <c r="L16" s="63">
        <f t="shared" si="18"/>
        <v>0</v>
      </c>
      <c r="M16" s="62">
        <f t="shared" si="19"/>
        <v>1</v>
      </c>
      <c r="N16" s="62">
        <f t="shared" si="19"/>
        <v>1</v>
      </c>
      <c r="AJ16" s="41"/>
    </row>
    <row r="17" spans="1:36" ht="18" customHeight="1" thickBot="1">
      <c r="A17" s="42" t="str">
        <f t="shared" si="11"/>
        <v>Eymoutiers</v>
      </c>
      <c r="B17" s="61">
        <v>0</v>
      </c>
      <c r="C17" s="61">
        <v>2</v>
      </c>
      <c r="D17" s="43" t="str">
        <f t="shared" si="12"/>
        <v>Boisseuil</v>
      </c>
      <c r="F17" s="63">
        <f t="shared" si="13"/>
        <v>1</v>
      </c>
      <c r="G17" s="63">
        <f t="shared" si="14"/>
        <v>0</v>
      </c>
      <c r="H17" s="63">
        <f t="shared" si="15"/>
        <v>1</v>
      </c>
      <c r="I17" s="63">
        <f t="shared" si="16"/>
        <v>0</v>
      </c>
      <c r="J17" s="63">
        <f t="shared" si="16"/>
        <v>0</v>
      </c>
      <c r="K17" s="63">
        <f t="shared" si="17"/>
        <v>1</v>
      </c>
      <c r="L17" s="63">
        <f t="shared" si="18"/>
        <v>0</v>
      </c>
      <c r="M17" s="62">
        <f t="shared" si="19"/>
        <v>0</v>
      </c>
      <c r="N17" s="62">
        <f t="shared" si="19"/>
        <v>2</v>
      </c>
      <c r="AJ17" s="41"/>
    </row>
    <row r="18" spans="1:36" ht="18" customHeight="1">
      <c r="A18" s="60"/>
      <c r="B18" s="115" t="str">
        <f>IF(SUM(B12:C17)=0,"",CONCATENATE(SUM(B12:C17)," Buts"))</f>
        <v>14 Buts</v>
      </c>
      <c r="C18" s="115"/>
      <c r="D18" s="60"/>
      <c r="AJ18" s="41"/>
    </row>
    <row r="19" ht="19.5">
      <c r="AJ19" s="41"/>
    </row>
    <row r="20" ht="19.5">
      <c r="AJ20" s="41"/>
    </row>
    <row r="21" ht="19.5">
      <c r="AJ21" s="41"/>
    </row>
    <row r="22" ht="19.5">
      <c r="AJ22" s="41"/>
    </row>
    <row r="23" ht="19.5">
      <c r="AJ23" s="41"/>
    </row>
  </sheetData>
  <sheetProtection password="CB07" sheet="1" objects="1" scenarios="1"/>
  <mergeCells count="4">
    <mergeCell ref="B9:C9"/>
    <mergeCell ref="B18:C18"/>
    <mergeCell ref="A1:D1"/>
    <mergeCell ref="Q1:Z1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2214"/>
  <dimension ref="A1:AJ23"/>
  <sheetViews>
    <sheetView showGridLines="0" workbookViewId="0" topLeftCell="A1">
      <selection activeCell="D20" sqref="D20"/>
    </sheetView>
  </sheetViews>
  <sheetFormatPr defaultColWidth="11.421875" defaultRowHeight="12.75"/>
  <cols>
    <col min="1" max="1" width="28.421875" style="62" customWidth="1"/>
    <col min="2" max="3" width="4.00390625" style="63" customWidth="1"/>
    <col min="4" max="4" width="28.421875" style="62" customWidth="1"/>
    <col min="5" max="15" width="6.28125" style="62" hidden="1" customWidth="1"/>
    <col min="16" max="16" width="2.57421875" style="62" customWidth="1"/>
    <col min="17" max="17" width="4.421875" style="63" customWidth="1"/>
    <col min="18" max="18" width="28.421875" style="62" customWidth="1"/>
    <col min="19" max="26" width="4.8515625" style="62" customWidth="1"/>
    <col min="27" max="30" width="8.140625" style="62" hidden="1" customWidth="1"/>
    <col min="31" max="31" width="8.140625" style="40" hidden="1" customWidth="1"/>
    <col min="32" max="33" width="8.140625" style="41" hidden="1" customWidth="1"/>
    <col min="34" max="34" width="8.140625" style="40" hidden="1" customWidth="1"/>
    <col min="35" max="35" width="0" style="41" hidden="1" customWidth="1"/>
    <col min="36" max="36" width="5.00390625" style="62" hidden="1" customWidth="1"/>
    <col min="37" max="48" width="0" style="62" hidden="1" customWidth="1"/>
    <col min="49" max="16384" width="11.421875" style="62" customWidth="1"/>
  </cols>
  <sheetData>
    <row r="1" spans="1:26" ht="24.75" thickBot="1">
      <c r="A1" s="116" t="str">
        <f>Classement!V1</f>
        <v>Deuxième division poule B</v>
      </c>
      <c r="B1" s="116"/>
      <c r="C1" s="116"/>
      <c r="D1" s="116"/>
      <c r="Q1" s="117" t="s">
        <v>55</v>
      </c>
      <c r="R1" s="117"/>
      <c r="S1" s="117"/>
      <c r="T1" s="117"/>
      <c r="U1" s="117"/>
      <c r="V1" s="117"/>
      <c r="W1" s="117"/>
      <c r="X1" s="117"/>
      <c r="Y1" s="117"/>
      <c r="Z1" s="117"/>
    </row>
    <row r="2" spans="1:32" ht="18" customHeight="1" thickBot="1">
      <c r="A2" s="56" t="s">
        <v>0</v>
      </c>
      <c r="B2" s="57">
        <f>Calendrier!S7</f>
        <v>5</v>
      </c>
      <c r="C2" s="58"/>
      <c r="D2" s="59">
        <f>VLOOKUP(B2,Calendrier!S3:T13,2,FALSE)</f>
        <v>39382</v>
      </c>
      <c r="F2" s="63" t="s">
        <v>1</v>
      </c>
      <c r="G2" s="63" t="s">
        <v>6</v>
      </c>
      <c r="H2" s="63" t="s">
        <v>7</v>
      </c>
      <c r="I2" s="62" t="s">
        <v>8</v>
      </c>
      <c r="J2" s="62" t="s">
        <v>9</v>
      </c>
      <c r="K2" s="62" t="s">
        <v>10</v>
      </c>
      <c r="L2" s="62" t="s">
        <v>11</v>
      </c>
      <c r="M2" s="62" t="s">
        <v>13</v>
      </c>
      <c r="N2" s="62" t="s">
        <v>14</v>
      </c>
      <c r="Q2" s="52"/>
      <c r="R2" s="53" t="str">
        <f>Classement!V3</f>
        <v>Club</v>
      </c>
      <c r="S2" s="54" t="str">
        <f>Classement!W3</f>
        <v>Pts</v>
      </c>
      <c r="T2" s="54" t="str">
        <f>Classement!X3</f>
        <v>J</v>
      </c>
      <c r="U2" s="54" t="str">
        <f>Classement!Y3</f>
        <v>G</v>
      </c>
      <c r="V2" s="54" t="str">
        <f>Classement!Z3</f>
        <v>N</v>
      </c>
      <c r="W2" s="54" t="str">
        <f>Classement!AA3</f>
        <v>P</v>
      </c>
      <c r="X2" s="54" t="str">
        <f>Classement!AB3</f>
        <v>Bp</v>
      </c>
      <c r="Y2" s="54" t="str">
        <f>Classement!AC3</f>
        <v>Bc</v>
      </c>
      <c r="Z2" s="55" t="str">
        <f>Classement!AD3</f>
        <v>diff</v>
      </c>
      <c r="AE2" s="40">
        <f>B2</f>
        <v>5</v>
      </c>
      <c r="AF2" s="41" t="s">
        <v>22</v>
      </c>
    </row>
    <row r="3" spans="1:36" ht="18" customHeight="1" thickBot="1">
      <c r="A3" s="42" t="str">
        <f aca="true" t="shared" si="0" ref="A3:A8">VLOOKUP(AG3,AC$3:AF$22,3,FALSE)</f>
        <v>Pierre Buffière 2</v>
      </c>
      <c r="B3" s="61">
        <v>0</v>
      </c>
      <c r="C3" s="61">
        <v>1</v>
      </c>
      <c r="D3" s="43" t="str">
        <f aca="true" t="shared" si="1" ref="D3:D8">VLOOKUP(AG3,AC$3:AF$22,4,FALSE)</f>
        <v>Nexon</v>
      </c>
      <c r="F3" s="63">
        <f aca="true" t="shared" si="2" ref="F3:F8">IF(B3="",0,IF(C3="",0,1))</f>
        <v>1</v>
      </c>
      <c r="G3" s="63">
        <f aca="true" t="shared" si="3" ref="G3:G8">IF($F3=1,IF($B3&gt;$C3,1,0),0)</f>
        <v>0</v>
      </c>
      <c r="H3" s="63">
        <f aca="true" t="shared" si="4" ref="H3:H8">IF($F3=1,IF($C3&gt;$B3,1,0),0)</f>
        <v>1</v>
      </c>
      <c r="I3" s="63">
        <f>IF($F3=1,IF($B3=$C3,1,0),0)</f>
        <v>0</v>
      </c>
      <c r="J3" s="63">
        <f>IF($F3=1,IF($B3=$C3,1,0),0)</f>
        <v>0</v>
      </c>
      <c r="K3" s="63">
        <f aca="true" t="shared" si="5" ref="K3:K8">IF($F3=1,IF($B3&lt;$C3,1,0),0)</f>
        <v>1</v>
      </c>
      <c r="L3" s="63">
        <f aca="true" t="shared" si="6" ref="L3:L8">IF($F3=1,IF($B3&gt;$C3,1,0),0)</f>
        <v>0</v>
      </c>
      <c r="M3" s="62">
        <f aca="true" t="shared" si="7" ref="M3:N8">B3</f>
        <v>0</v>
      </c>
      <c r="N3" s="62">
        <f t="shared" si="7"/>
        <v>1</v>
      </c>
      <c r="Q3" s="48">
        <f>Classement!U4</f>
        <v>1</v>
      </c>
      <c r="R3" s="49" t="str">
        <f>Classement!V4</f>
        <v>Pierre Buffière 2</v>
      </c>
      <c r="S3" s="50">
        <f>Classement!W4</f>
        <v>62</v>
      </c>
      <c r="T3" s="50">
        <f>Classement!X4</f>
        <v>22</v>
      </c>
      <c r="U3" s="50">
        <f>Classement!Y4</f>
        <v>11</v>
      </c>
      <c r="V3" s="50">
        <f>Classement!Z4</f>
        <v>7</v>
      </c>
      <c r="W3" s="50">
        <f>Classement!AA4</f>
        <v>4</v>
      </c>
      <c r="X3" s="50">
        <f>Classement!AB4</f>
        <v>39</v>
      </c>
      <c r="Y3" s="50">
        <f>Classement!AC4</f>
        <v>28</v>
      </c>
      <c r="Z3" s="51">
        <f>Classement!AD4</f>
        <v>11</v>
      </c>
      <c r="AB3" s="62">
        <v>13</v>
      </c>
      <c r="AC3" s="62">
        <f>RANK(AD3,AD$3:AD$22)</f>
        <v>7</v>
      </c>
      <c r="AD3" s="62">
        <f>IF(AE3=AF3,$AB3,$AB3*100)</f>
        <v>13</v>
      </c>
      <c r="AE3" s="40">
        <f>IF(ISERROR(HLOOKUP(AE$2,Calendrier!$B2:$M$14,$AB3,FALSE))=TRUE,"",Calendrier!$A2)</f>
      </c>
      <c r="AF3" s="41">
        <f>IF(ISERROR(HLOOKUP(AE$2,Calendrier!$B2:$M$14,$AB3,FALSE))=TRUE,"",HLOOKUP(AE$2,Calendrier!$B2:$M$14,$AB3,FALSE))</f>
      </c>
      <c r="AG3" s="62">
        <v>1</v>
      </c>
      <c r="AJ3" s="41"/>
    </row>
    <row r="4" spans="1:36" ht="18" customHeight="1" thickBot="1">
      <c r="A4" s="42" t="str">
        <f t="shared" si="0"/>
        <v>Limoges Lafarge 2</v>
      </c>
      <c r="B4" s="61">
        <v>3</v>
      </c>
      <c r="C4" s="61">
        <v>1</v>
      </c>
      <c r="D4" s="43" t="str">
        <f t="shared" si="1"/>
        <v>Flavignac</v>
      </c>
      <c r="F4" s="63">
        <f t="shared" si="2"/>
        <v>1</v>
      </c>
      <c r="G4" s="63">
        <f t="shared" si="3"/>
        <v>1</v>
      </c>
      <c r="H4" s="63">
        <f t="shared" si="4"/>
        <v>0</v>
      </c>
      <c r="I4" s="63">
        <f aca="true" t="shared" si="8" ref="I4:J8">IF($F4=1,IF($B4=$C4,1,0),0)</f>
        <v>0</v>
      </c>
      <c r="J4" s="63">
        <f t="shared" si="8"/>
        <v>0</v>
      </c>
      <c r="K4" s="63">
        <f t="shared" si="5"/>
        <v>0</v>
      </c>
      <c r="L4" s="63">
        <f t="shared" si="6"/>
        <v>1</v>
      </c>
      <c r="M4" s="62">
        <f t="shared" si="7"/>
        <v>3</v>
      </c>
      <c r="N4" s="62">
        <f t="shared" si="7"/>
        <v>1</v>
      </c>
      <c r="Q4" s="44">
        <f>Classement!U5</f>
        <v>2</v>
      </c>
      <c r="R4" s="45" t="str">
        <f>Classement!V5</f>
        <v>Boisseuil</v>
      </c>
      <c r="S4" s="46">
        <f>Classement!W5</f>
        <v>60</v>
      </c>
      <c r="T4" s="46">
        <f>Classement!X5</f>
        <v>22</v>
      </c>
      <c r="U4" s="46">
        <f>Classement!Y5</f>
        <v>10</v>
      </c>
      <c r="V4" s="46">
        <f>Classement!Z5</f>
        <v>8</v>
      </c>
      <c r="W4" s="46">
        <f>Classement!AA5</f>
        <v>4</v>
      </c>
      <c r="X4" s="46">
        <f>Classement!AB5</f>
        <v>49</v>
      </c>
      <c r="Y4" s="46">
        <f>Classement!AC5</f>
        <v>29</v>
      </c>
      <c r="Z4" s="47">
        <f>Classement!AD5</f>
        <v>20</v>
      </c>
      <c r="AB4" s="62">
        <v>12</v>
      </c>
      <c r="AC4" s="62">
        <f aca="true" t="shared" si="9" ref="AC4:AC14">RANK(AD4,AD$3:AD$22)</f>
        <v>8</v>
      </c>
      <c r="AD4" s="62">
        <f aca="true" t="shared" si="10" ref="AD4:AD14">IF(AE4=AF4,$AB4,$AB4*100)</f>
        <v>12</v>
      </c>
      <c r="AE4" s="40">
        <f>IF(ISERROR(HLOOKUP(AE$2,Calendrier!$B3:$M$14,$AB4,FALSE))=TRUE,"",Calendrier!$A3)</f>
      </c>
      <c r="AF4" s="41">
        <f>IF(ISERROR(HLOOKUP(AE$2,Calendrier!$B3:$M$14,$AB4,FALSE))=TRUE,"",HLOOKUP(AE$2,Calendrier!$B3:$M$14,$AB4,FALSE))</f>
      </c>
      <c r="AG4" s="62">
        <v>2</v>
      </c>
      <c r="AJ4" s="41"/>
    </row>
    <row r="5" spans="1:36" ht="18" customHeight="1" thickBot="1">
      <c r="A5" s="42" t="str">
        <f t="shared" si="0"/>
        <v>Oradour sur Vayres</v>
      </c>
      <c r="B5" s="61">
        <v>0</v>
      </c>
      <c r="C5" s="61">
        <v>1</v>
      </c>
      <c r="D5" s="43" t="str">
        <f t="shared" si="1"/>
        <v>Boisseuil</v>
      </c>
      <c r="F5" s="63">
        <f t="shared" si="2"/>
        <v>1</v>
      </c>
      <c r="G5" s="63">
        <f t="shared" si="3"/>
        <v>0</v>
      </c>
      <c r="H5" s="63">
        <f t="shared" si="4"/>
        <v>1</v>
      </c>
      <c r="I5" s="63">
        <f t="shared" si="8"/>
        <v>0</v>
      </c>
      <c r="J5" s="63">
        <f t="shared" si="8"/>
        <v>0</v>
      </c>
      <c r="K5" s="63">
        <f t="shared" si="5"/>
        <v>1</v>
      </c>
      <c r="L5" s="63">
        <f t="shared" si="6"/>
        <v>0</v>
      </c>
      <c r="M5" s="62">
        <f t="shared" si="7"/>
        <v>0</v>
      </c>
      <c r="N5" s="62">
        <f t="shared" si="7"/>
        <v>1</v>
      </c>
      <c r="Q5" s="48">
        <f>Classement!U6</f>
        <v>3</v>
      </c>
      <c r="R5" s="49" t="str">
        <f>Classement!V6</f>
        <v>Saint Priest Taurion</v>
      </c>
      <c r="S5" s="50">
        <f>Classement!W6</f>
        <v>59</v>
      </c>
      <c r="T5" s="50">
        <f>Classement!X6</f>
        <v>22</v>
      </c>
      <c r="U5" s="50">
        <f>Classement!Y6</f>
        <v>11</v>
      </c>
      <c r="V5" s="50">
        <f>Classement!Z6</f>
        <v>4</v>
      </c>
      <c r="W5" s="50">
        <f>Classement!AA6</f>
        <v>7</v>
      </c>
      <c r="X5" s="50">
        <f>Classement!AB6</f>
        <v>51</v>
      </c>
      <c r="Y5" s="50">
        <f>Classement!AC6</f>
        <v>37</v>
      </c>
      <c r="Z5" s="51">
        <f>Classement!AD6</f>
        <v>14</v>
      </c>
      <c r="AB5" s="62">
        <v>11</v>
      </c>
      <c r="AC5" s="62">
        <f t="shared" si="9"/>
        <v>1</v>
      </c>
      <c r="AD5" s="62">
        <f t="shared" si="10"/>
        <v>1100</v>
      </c>
      <c r="AE5" s="40" t="str">
        <f>IF(ISERROR(HLOOKUP(AE$2,Calendrier!$B4:$M$14,$AB5,FALSE))=TRUE,"",Calendrier!$A4)</f>
        <v>Pierre Buffière 2</v>
      </c>
      <c r="AF5" s="41" t="str">
        <f>IF(ISERROR(HLOOKUP(AE$2,Calendrier!$B4:$M$14,$AB5,FALSE))=TRUE,"",HLOOKUP(AE$2,Calendrier!$B4:$M$14,$AB5,FALSE))</f>
        <v>Nexon</v>
      </c>
      <c r="AG5" s="62">
        <v>3</v>
      </c>
      <c r="AJ5" s="41"/>
    </row>
    <row r="6" spans="1:36" ht="18" customHeight="1" thickBot="1">
      <c r="A6" s="42" t="str">
        <f t="shared" si="0"/>
        <v>Saint Léonard 2</v>
      </c>
      <c r="B6" s="61">
        <v>2</v>
      </c>
      <c r="C6" s="61">
        <v>1</v>
      </c>
      <c r="D6" s="43" t="str">
        <f t="shared" si="1"/>
        <v>AFP Limoges</v>
      </c>
      <c r="F6" s="63">
        <f t="shared" si="2"/>
        <v>1</v>
      </c>
      <c r="G6" s="63">
        <f t="shared" si="3"/>
        <v>1</v>
      </c>
      <c r="H6" s="63">
        <f t="shared" si="4"/>
        <v>0</v>
      </c>
      <c r="I6" s="63">
        <f t="shared" si="8"/>
        <v>0</v>
      </c>
      <c r="J6" s="63">
        <f t="shared" si="8"/>
        <v>0</v>
      </c>
      <c r="K6" s="63">
        <f t="shared" si="5"/>
        <v>0</v>
      </c>
      <c r="L6" s="63">
        <f t="shared" si="6"/>
        <v>1</v>
      </c>
      <c r="M6" s="62">
        <f t="shared" si="7"/>
        <v>2</v>
      </c>
      <c r="N6" s="62">
        <f t="shared" si="7"/>
        <v>1</v>
      </c>
      <c r="Q6" s="44">
        <f>Classement!U7</f>
        <v>4</v>
      </c>
      <c r="R6" s="45" t="str">
        <f>Classement!V7</f>
        <v>Eymoutiers</v>
      </c>
      <c r="S6" s="46">
        <f>Classement!W7</f>
        <v>59</v>
      </c>
      <c r="T6" s="46">
        <f>Classement!X7</f>
        <v>22</v>
      </c>
      <c r="U6" s="46">
        <f>Classement!Y7</f>
        <v>11</v>
      </c>
      <c r="V6" s="46">
        <f>Classement!Z7</f>
        <v>4</v>
      </c>
      <c r="W6" s="46">
        <f>Classement!AA7</f>
        <v>7</v>
      </c>
      <c r="X6" s="46">
        <f>Classement!AB7</f>
        <v>37</v>
      </c>
      <c r="Y6" s="46">
        <f>Classement!AC7</f>
        <v>33</v>
      </c>
      <c r="Z6" s="47">
        <f>Classement!AD7</f>
        <v>4</v>
      </c>
      <c r="AB6" s="62">
        <v>10</v>
      </c>
      <c r="AC6" s="62">
        <f t="shared" si="9"/>
        <v>2</v>
      </c>
      <c r="AD6" s="62">
        <f t="shared" si="10"/>
        <v>1000</v>
      </c>
      <c r="AE6" s="40" t="str">
        <f>IF(ISERROR(HLOOKUP(AE$2,Calendrier!$B5:$M$14,$AB6,FALSE))=TRUE,"",Calendrier!$A5)</f>
        <v>Limoges Lafarge 2</v>
      </c>
      <c r="AF6" s="41" t="str">
        <f>IF(ISERROR(HLOOKUP(AE$2,Calendrier!$B5:$M$14,$AB6,FALSE))=TRUE,"",HLOOKUP(AE$2,Calendrier!$B5:$M$14,$AB6,FALSE))</f>
        <v>Flavignac</v>
      </c>
      <c r="AG6" s="62">
        <v>4</v>
      </c>
      <c r="AJ6" s="41"/>
    </row>
    <row r="7" spans="1:36" ht="18" customHeight="1" thickBot="1">
      <c r="A7" s="42" t="str">
        <f t="shared" si="0"/>
        <v>Eymoutiers</v>
      </c>
      <c r="B7" s="61">
        <v>2</v>
      </c>
      <c r="C7" s="61">
        <v>2</v>
      </c>
      <c r="D7" s="43" t="str">
        <f t="shared" si="1"/>
        <v>Saint Hilaire les Places</v>
      </c>
      <c r="F7" s="63">
        <f t="shared" si="2"/>
        <v>1</v>
      </c>
      <c r="G7" s="63">
        <f t="shared" si="3"/>
        <v>0</v>
      </c>
      <c r="H7" s="63">
        <f t="shared" si="4"/>
        <v>0</v>
      </c>
      <c r="I7" s="63">
        <f t="shared" si="8"/>
        <v>1</v>
      </c>
      <c r="J7" s="63">
        <f t="shared" si="8"/>
        <v>1</v>
      </c>
      <c r="K7" s="63">
        <f t="shared" si="5"/>
        <v>0</v>
      </c>
      <c r="L7" s="63">
        <f t="shared" si="6"/>
        <v>0</v>
      </c>
      <c r="M7" s="62">
        <f t="shared" si="7"/>
        <v>2</v>
      </c>
      <c r="N7" s="62">
        <f t="shared" si="7"/>
        <v>2</v>
      </c>
      <c r="Q7" s="48">
        <f>Classement!U8</f>
        <v>5</v>
      </c>
      <c r="R7" s="49" t="str">
        <f>Classement!V8</f>
        <v>Flavignac</v>
      </c>
      <c r="S7" s="50">
        <f>Classement!W8</f>
        <v>54</v>
      </c>
      <c r="T7" s="50">
        <f>Classement!X8</f>
        <v>22</v>
      </c>
      <c r="U7" s="50">
        <f>Classement!Y8</f>
        <v>8</v>
      </c>
      <c r="V7" s="50">
        <f>Classement!Z8</f>
        <v>8</v>
      </c>
      <c r="W7" s="50">
        <f>Classement!AA8</f>
        <v>6</v>
      </c>
      <c r="X7" s="50">
        <f>Classement!AB8</f>
        <v>47</v>
      </c>
      <c r="Y7" s="50">
        <f>Classement!AC8</f>
        <v>40</v>
      </c>
      <c r="Z7" s="51">
        <f>Classement!AD8</f>
        <v>7</v>
      </c>
      <c r="AB7" s="62">
        <v>9</v>
      </c>
      <c r="AC7" s="62">
        <f t="shared" si="9"/>
        <v>9</v>
      </c>
      <c r="AD7" s="62">
        <f t="shared" si="10"/>
        <v>9</v>
      </c>
      <c r="AE7" s="40">
        <f>IF(ISERROR(HLOOKUP(AE$2,Calendrier!$B6:$M$14,$AB7,FALSE))=TRUE,"",Calendrier!$A6)</f>
      </c>
      <c r="AF7" s="41">
        <f>IF(ISERROR(HLOOKUP(AE$2,Calendrier!$B6:$M$14,$AB7,FALSE))=TRUE,"",HLOOKUP(AE$2,Calendrier!$B6:$M$14,$AB7,FALSE))</f>
      </c>
      <c r="AG7" s="62">
        <v>5</v>
      </c>
      <c r="AJ7" s="41"/>
    </row>
    <row r="8" spans="1:36" ht="18" customHeight="1" thickBot="1">
      <c r="A8" s="42" t="str">
        <f t="shared" si="0"/>
        <v>Elan Sportif</v>
      </c>
      <c r="B8" s="61">
        <v>2</v>
      </c>
      <c r="C8" s="61">
        <v>4</v>
      </c>
      <c r="D8" s="43" t="str">
        <f t="shared" si="1"/>
        <v>Saint Priest Taurion</v>
      </c>
      <c r="F8" s="63">
        <f t="shared" si="2"/>
        <v>1</v>
      </c>
      <c r="G8" s="63">
        <f t="shared" si="3"/>
        <v>0</v>
      </c>
      <c r="H8" s="63">
        <f t="shared" si="4"/>
        <v>1</v>
      </c>
      <c r="I8" s="63">
        <f t="shared" si="8"/>
        <v>0</v>
      </c>
      <c r="J8" s="63">
        <f t="shared" si="8"/>
        <v>0</v>
      </c>
      <c r="K8" s="63">
        <f t="shared" si="5"/>
        <v>1</v>
      </c>
      <c r="L8" s="63">
        <f t="shared" si="6"/>
        <v>0</v>
      </c>
      <c r="M8" s="62">
        <f t="shared" si="7"/>
        <v>2</v>
      </c>
      <c r="N8" s="62">
        <f t="shared" si="7"/>
        <v>4</v>
      </c>
      <c r="Q8" s="44">
        <f>Classement!U9</f>
        <v>6</v>
      </c>
      <c r="R8" s="45" t="str">
        <f>Classement!V9</f>
        <v>Nexon</v>
      </c>
      <c r="S8" s="46">
        <f>Classement!W9</f>
        <v>54</v>
      </c>
      <c r="T8" s="46">
        <f>Classement!X9</f>
        <v>22</v>
      </c>
      <c r="U8" s="46">
        <f>Classement!Y9</f>
        <v>9</v>
      </c>
      <c r="V8" s="46">
        <f>Classement!Z9</f>
        <v>5</v>
      </c>
      <c r="W8" s="46">
        <f>Classement!AA9</f>
        <v>8</v>
      </c>
      <c r="X8" s="46">
        <f>Classement!AB9</f>
        <v>32</v>
      </c>
      <c r="Y8" s="46">
        <f>Classement!AC9</f>
        <v>31</v>
      </c>
      <c r="Z8" s="47">
        <f>Classement!AD9</f>
        <v>1</v>
      </c>
      <c r="AB8" s="62">
        <v>8</v>
      </c>
      <c r="AC8" s="62">
        <f t="shared" si="9"/>
        <v>10</v>
      </c>
      <c r="AD8" s="62">
        <f t="shared" si="10"/>
        <v>8</v>
      </c>
      <c r="AE8" s="40">
        <f>IF(ISERROR(HLOOKUP(AE$2,Calendrier!$B7:$M$14,$AB8,FALSE))=TRUE,"",Calendrier!$A7)</f>
      </c>
      <c r="AF8" s="41">
        <f>IF(ISERROR(HLOOKUP(AE$2,Calendrier!$B7:$M$14,$AB8,FALSE))=TRUE,"",HLOOKUP(AE$2,Calendrier!$B7:$M$14,$AB8,FALSE))</f>
      </c>
      <c r="AG8" s="62">
        <v>6</v>
      </c>
      <c r="AJ8" s="41"/>
    </row>
    <row r="9" spans="1:36" ht="18" customHeight="1">
      <c r="A9" s="39"/>
      <c r="B9" s="114" t="str">
        <f>IF(SUM(B3:C8)=0,"",CONCATENATE(SUM(B3:C8)," Buts"))</f>
        <v>19 Buts</v>
      </c>
      <c r="C9" s="114"/>
      <c r="D9" s="39"/>
      <c r="Q9" s="48">
        <f>Classement!U10</f>
        <v>7</v>
      </c>
      <c r="R9" s="49" t="str">
        <f>Classement!V10</f>
        <v>Oradour sur Vayres</v>
      </c>
      <c r="S9" s="50">
        <f>Classement!W10</f>
        <v>53</v>
      </c>
      <c r="T9" s="50">
        <f>Classement!X10</f>
        <v>22</v>
      </c>
      <c r="U9" s="50">
        <f>Classement!Y10</f>
        <v>8</v>
      </c>
      <c r="V9" s="50">
        <f>Classement!Z10</f>
        <v>7</v>
      </c>
      <c r="W9" s="50">
        <f>Classement!AA10</f>
        <v>7</v>
      </c>
      <c r="X9" s="50">
        <f>Classement!AB10</f>
        <v>39</v>
      </c>
      <c r="Y9" s="50">
        <f>Classement!AC10</f>
        <v>43</v>
      </c>
      <c r="Z9" s="51">
        <f>Classement!AD10</f>
        <v>-4</v>
      </c>
      <c r="AB9" s="62">
        <v>7</v>
      </c>
      <c r="AC9" s="62">
        <f t="shared" si="9"/>
        <v>3</v>
      </c>
      <c r="AD9" s="62">
        <f t="shared" si="10"/>
        <v>700</v>
      </c>
      <c r="AE9" s="40" t="str">
        <f>IF(ISERROR(HLOOKUP(AE$2,Calendrier!$B8:$M$14,$AB9,FALSE))=TRUE,"",Calendrier!$A8)</f>
        <v>Oradour sur Vayres</v>
      </c>
      <c r="AF9" s="41" t="str">
        <f>IF(ISERROR(HLOOKUP(AE$2,Calendrier!$B8:$M$14,$AB9,FALSE))=TRUE,"",HLOOKUP(AE$2,Calendrier!$B8:$M$14,$AB9,FALSE))</f>
        <v>Boisseuil</v>
      </c>
      <c r="AG9" s="62"/>
      <c r="AJ9" s="41"/>
    </row>
    <row r="10" spans="17:36" ht="18" customHeight="1">
      <c r="Q10" s="44">
        <f>Classement!U11</f>
        <v>8</v>
      </c>
      <c r="R10" s="45" t="str">
        <f>Classement!V11</f>
        <v>AFP Limoges</v>
      </c>
      <c r="S10" s="46">
        <f>Classement!W11</f>
        <v>51</v>
      </c>
      <c r="T10" s="46">
        <f>Classement!X11</f>
        <v>22</v>
      </c>
      <c r="U10" s="46">
        <f>Classement!Y11</f>
        <v>8</v>
      </c>
      <c r="V10" s="46">
        <f>Classement!Z11</f>
        <v>5</v>
      </c>
      <c r="W10" s="46">
        <f>Classement!AA11</f>
        <v>9</v>
      </c>
      <c r="X10" s="46">
        <f>Classement!AB11</f>
        <v>54</v>
      </c>
      <c r="Y10" s="46">
        <f>Classement!AC11</f>
        <v>44</v>
      </c>
      <c r="Z10" s="47">
        <f>Classement!AD11</f>
        <v>10</v>
      </c>
      <c r="AB10" s="62">
        <v>6</v>
      </c>
      <c r="AC10" s="62">
        <f t="shared" si="9"/>
        <v>4</v>
      </c>
      <c r="AD10" s="62">
        <f t="shared" si="10"/>
        <v>600</v>
      </c>
      <c r="AE10" s="40" t="str">
        <f>IF(ISERROR(HLOOKUP(AE$2,Calendrier!$B9:$M$14,$AB10,FALSE))=TRUE,"",Calendrier!$A9)</f>
        <v>Saint Léonard 2</v>
      </c>
      <c r="AF10" s="41" t="str">
        <f>IF(ISERROR(HLOOKUP(AE$2,Calendrier!$B9:$M$14,$AB10,FALSE))=TRUE,"",HLOOKUP(AE$2,Calendrier!$B9:$M$14,$AB10,FALSE))</f>
        <v>AFP Limoges</v>
      </c>
      <c r="AG10" s="62"/>
      <c r="AJ10" s="41"/>
    </row>
    <row r="11" spans="1:36" ht="18" customHeight="1" thickBot="1">
      <c r="A11" s="56" t="s">
        <v>0</v>
      </c>
      <c r="B11" s="57">
        <f>B2+11</f>
        <v>16</v>
      </c>
      <c r="C11" s="58"/>
      <c r="D11" s="59">
        <f>VLOOKUP(B11,Calendrier!W3:X13,2,FALSE)</f>
        <v>39524</v>
      </c>
      <c r="F11" s="63" t="s">
        <v>1</v>
      </c>
      <c r="G11" s="63" t="s">
        <v>6</v>
      </c>
      <c r="H11" s="63" t="s">
        <v>7</v>
      </c>
      <c r="I11" s="62" t="s">
        <v>8</v>
      </c>
      <c r="J11" s="62" t="s">
        <v>9</v>
      </c>
      <c r="K11" s="62" t="s">
        <v>10</v>
      </c>
      <c r="L11" s="62" t="s">
        <v>11</v>
      </c>
      <c r="M11" s="62" t="s">
        <v>13</v>
      </c>
      <c r="N11" s="62" t="s">
        <v>14</v>
      </c>
      <c r="Q11" s="48">
        <f>Classement!U12</f>
        <v>9</v>
      </c>
      <c r="R11" s="49" t="str">
        <f>Classement!V12</f>
        <v>Elan Sportif</v>
      </c>
      <c r="S11" s="50">
        <f>Classement!W12</f>
        <v>49</v>
      </c>
      <c r="T11" s="50">
        <f>Classement!X12</f>
        <v>22</v>
      </c>
      <c r="U11" s="50">
        <f>Classement!Y12</f>
        <v>7</v>
      </c>
      <c r="V11" s="50">
        <f>Classement!Z12</f>
        <v>6</v>
      </c>
      <c r="W11" s="50">
        <f>Classement!AA12</f>
        <v>9</v>
      </c>
      <c r="X11" s="50">
        <f>Classement!AB12</f>
        <v>43</v>
      </c>
      <c r="Y11" s="50">
        <f>Classement!AC12</f>
        <v>41</v>
      </c>
      <c r="Z11" s="51">
        <f>Classement!AD12</f>
        <v>2</v>
      </c>
      <c r="AB11" s="62">
        <v>5</v>
      </c>
      <c r="AC11" s="62">
        <f t="shared" si="9"/>
        <v>11</v>
      </c>
      <c r="AD11" s="62">
        <f t="shared" si="10"/>
        <v>5</v>
      </c>
      <c r="AE11" s="40">
        <f>IF(ISERROR(HLOOKUP(AE$2,Calendrier!$B10:$M$14,$AB11,FALSE))=TRUE,"",Calendrier!$A10)</f>
      </c>
      <c r="AF11" s="41">
        <f>IF(ISERROR(HLOOKUP(AE$2,Calendrier!$B10:$M$14,$AB11,FALSE))=TRUE,"",HLOOKUP(AE$2,Calendrier!$B10:$M$14,$AB11,FALSE))</f>
      </c>
      <c r="AG11" s="62"/>
      <c r="AJ11" s="41"/>
    </row>
    <row r="12" spans="1:36" ht="18" customHeight="1" thickBot="1">
      <c r="A12" s="42" t="str">
        <f aca="true" t="shared" si="11" ref="A12:A17">D3</f>
        <v>Nexon</v>
      </c>
      <c r="B12" s="61">
        <v>0</v>
      </c>
      <c r="C12" s="61">
        <v>1</v>
      </c>
      <c r="D12" s="43" t="str">
        <f aca="true" t="shared" si="12" ref="D12:D17">A3</f>
        <v>Pierre Buffière 2</v>
      </c>
      <c r="F12" s="63">
        <f aca="true" t="shared" si="13" ref="F12:F17">IF(B12="",0,IF(C12="",0,1))</f>
        <v>1</v>
      </c>
      <c r="G12" s="63">
        <f aca="true" t="shared" si="14" ref="G12:G17">IF($F12=1,IF($B12&gt;$C12,1,0),0)</f>
        <v>0</v>
      </c>
      <c r="H12" s="63">
        <f aca="true" t="shared" si="15" ref="H12:H17">IF($F12=1,IF($C12&gt;$B12,1,0),0)</f>
        <v>1</v>
      </c>
      <c r="I12" s="63">
        <f aca="true" t="shared" si="16" ref="I12:J17">IF($F12=1,IF($B12=$C12,1,0),0)</f>
        <v>0</v>
      </c>
      <c r="J12" s="63">
        <f t="shared" si="16"/>
        <v>0</v>
      </c>
      <c r="K12" s="63">
        <f aca="true" t="shared" si="17" ref="K12:K17">IF($F12=1,IF($B12&lt;$C12,1,0),0)</f>
        <v>1</v>
      </c>
      <c r="L12" s="63">
        <f aca="true" t="shared" si="18" ref="L12:L17">IF($F12=1,IF($B12&gt;$C12,1,0),0)</f>
        <v>0</v>
      </c>
      <c r="M12" s="62">
        <f aca="true" t="shared" si="19" ref="M12:N17">B12</f>
        <v>0</v>
      </c>
      <c r="N12" s="62">
        <f t="shared" si="19"/>
        <v>1</v>
      </c>
      <c r="Q12" s="44">
        <f>Classement!U13</f>
        <v>10</v>
      </c>
      <c r="R12" s="45" t="str">
        <f>Classement!V13</f>
        <v>Limoges Lafarge 2</v>
      </c>
      <c r="S12" s="46">
        <f>Classement!W13</f>
        <v>44</v>
      </c>
      <c r="T12" s="46">
        <f>Classement!X13</f>
        <v>22</v>
      </c>
      <c r="U12" s="46">
        <f>Classement!Y13</f>
        <v>6</v>
      </c>
      <c r="V12" s="46">
        <f>Classement!Z13</f>
        <v>4</v>
      </c>
      <c r="W12" s="46">
        <f>Classement!AA13</f>
        <v>12</v>
      </c>
      <c r="X12" s="46">
        <f>Classement!AB13</f>
        <v>28</v>
      </c>
      <c r="Y12" s="46">
        <f>Classement!AC13</f>
        <v>53</v>
      </c>
      <c r="Z12" s="47">
        <f>Classement!AD13</f>
        <v>-25</v>
      </c>
      <c r="AB12" s="62">
        <v>4</v>
      </c>
      <c r="AC12" s="62">
        <f t="shared" si="9"/>
        <v>5</v>
      </c>
      <c r="AD12" s="62">
        <f t="shared" si="10"/>
        <v>400</v>
      </c>
      <c r="AE12" s="40" t="str">
        <f>IF(ISERROR(HLOOKUP(AE$2,Calendrier!$B11:$M$14,$AB12,FALSE))=TRUE,"",Calendrier!$A11)</f>
        <v>Eymoutiers</v>
      </c>
      <c r="AF12" s="41" t="str">
        <f>IF(ISERROR(HLOOKUP(AE$2,Calendrier!$B11:$M$14,$AB12,FALSE))=TRUE,"",HLOOKUP(AE$2,Calendrier!$B11:$M$14,$AB12,FALSE))</f>
        <v>Saint Hilaire les Places</v>
      </c>
      <c r="AG12" s="62"/>
      <c r="AJ12" s="41"/>
    </row>
    <row r="13" spans="1:36" ht="18" customHeight="1" thickBot="1">
      <c r="A13" s="42" t="str">
        <f t="shared" si="11"/>
        <v>Flavignac</v>
      </c>
      <c r="B13" s="61">
        <v>5</v>
      </c>
      <c r="C13" s="61">
        <v>5</v>
      </c>
      <c r="D13" s="43" t="str">
        <f t="shared" si="12"/>
        <v>Limoges Lafarge 2</v>
      </c>
      <c r="F13" s="63">
        <f t="shared" si="13"/>
        <v>1</v>
      </c>
      <c r="G13" s="63">
        <f t="shared" si="14"/>
        <v>0</v>
      </c>
      <c r="H13" s="63">
        <f t="shared" si="15"/>
        <v>0</v>
      </c>
      <c r="I13" s="63">
        <f t="shared" si="16"/>
        <v>1</v>
      </c>
      <c r="J13" s="63">
        <f t="shared" si="16"/>
        <v>1</v>
      </c>
      <c r="K13" s="63">
        <f t="shared" si="17"/>
        <v>0</v>
      </c>
      <c r="L13" s="63">
        <f t="shared" si="18"/>
        <v>0</v>
      </c>
      <c r="M13" s="62">
        <f t="shared" si="19"/>
        <v>5</v>
      </c>
      <c r="N13" s="62">
        <f t="shared" si="19"/>
        <v>5</v>
      </c>
      <c r="Q13" s="48">
        <f>Classement!U14</f>
        <v>11</v>
      </c>
      <c r="R13" s="49" t="str">
        <f>Classement!V14</f>
        <v>Saint Léonard 2</v>
      </c>
      <c r="S13" s="50">
        <f>Classement!W14</f>
        <v>42</v>
      </c>
      <c r="T13" s="50">
        <f>Classement!X14</f>
        <v>22</v>
      </c>
      <c r="U13" s="50">
        <f>Classement!Y14</f>
        <v>4</v>
      </c>
      <c r="V13" s="50">
        <f>Classement!Z14</f>
        <v>8</v>
      </c>
      <c r="W13" s="50">
        <f>Classement!AA14</f>
        <v>10</v>
      </c>
      <c r="X13" s="50">
        <f>Classement!AB14</f>
        <v>24</v>
      </c>
      <c r="Y13" s="50">
        <f>Classement!AC14</f>
        <v>35</v>
      </c>
      <c r="Z13" s="51">
        <f>Classement!AD14</f>
        <v>-11</v>
      </c>
      <c r="AB13" s="62">
        <v>3</v>
      </c>
      <c r="AC13" s="62">
        <f t="shared" si="9"/>
        <v>6</v>
      </c>
      <c r="AD13" s="62">
        <f t="shared" si="10"/>
        <v>300</v>
      </c>
      <c r="AE13" s="40" t="str">
        <f>IF(ISERROR(HLOOKUP(AE$2,Calendrier!$B12:$M$14,$AB13,FALSE))=TRUE,"",Calendrier!$A12)</f>
        <v>Elan Sportif</v>
      </c>
      <c r="AF13" s="41" t="str">
        <f>IF(ISERROR(HLOOKUP(AE$2,Calendrier!$B12:$M$14,$AB13,FALSE))=TRUE,"",HLOOKUP(AE$2,Calendrier!$B12:$M$14,$AB13,FALSE))</f>
        <v>Saint Priest Taurion</v>
      </c>
      <c r="AJ13" s="41"/>
    </row>
    <row r="14" spans="1:36" ht="18" customHeight="1" thickBot="1">
      <c r="A14" s="42" t="str">
        <f t="shared" si="11"/>
        <v>Boisseuil</v>
      </c>
      <c r="B14" s="61">
        <v>0</v>
      </c>
      <c r="C14" s="61">
        <v>2</v>
      </c>
      <c r="D14" s="43" t="str">
        <f t="shared" si="12"/>
        <v>Oradour sur Vayres</v>
      </c>
      <c r="F14" s="63">
        <f t="shared" si="13"/>
        <v>1</v>
      </c>
      <c r="G14" s="63">
        <f t="shared" si="14"/>
        <v>0</v>
      </c>
      <c r="H14" s="63">
        <f t="shared" si="15"/>
        <v>1</v>
      </c>
      <c r="I14" s="63">
        <f t="shared" si="16"/>
        <v>0</v>
      </c>
      <c r="J14" s="63">
        <f t="shared" si="16"/>
        <v>0</v>
      </c>
      <c r="K14" s="63">
        <f t="shared" si="17"/>
        <v>1</v>
      </c>
      <c r="L14" s="63">
        <f t="shared" si="18"/>
        <v>0</v>
      </c>
      <c r="M14" s="62">
        <f t="shared" si="19"/>
        <v>0</v>
      </c>
      <c r="N14" s="62">
        <f t="shared" si="19"/>
        <v>2</v>
      </c>
      <c r="Q14" s="64">
        <f>Classement!U15</f>
        <v>12</v>
      </c>
      <c r="R14" s="65" t="str">
        <f>Classement!V15</f>
        <v>Saint Hilaire les Places</v>
      </c>
      <c r="S14" s="66">
        <f>Classement!W15</f>
        <v>37</v>
      </c>
      <c r="T14" s="66">
        <f>Classement!X15</f>
        <v>22</v>
      </c>
      <c r="U14" s="66">
        <f>Classement!Y15</f>
        <v>3</v>
      </c>
      <c r="V14" s="66">
        <f>Classement!Z15</f>
        <v>6</v>
      </c>
      <c r="W14" s="66">
        <f>Classement!AA15</f>
        <v>13</v>
      </c>
      <c r="X14" s="66">
        <f>Classement!AB15</f>
        <v>39</v>
      </c>
      <c r="Y14" s="66">
        <f>Classement!AC15</f>
        <v>68</v>
      </c>
      <c r="Z14" s="67">
        <f>Classement!AD15</f>
        <v>-29</v>
      </c>
      <c r="AB14" s="62">
        <v>2</v>
      </c>
      <c r="AC14" s="62">
        <f t="shared" si="9"/>
        <v>12</v>
      </c>
      <c r="AD14" s="62">
        <f t="shared" si="10"/>
        <v>2</v>
      </c>
      <c r="AE14" s="40">
        <f>IF(ISERROR(HLOOKUP(AE$2,Calendrier!$B13:$M$14,$AB14,FALSE))=TRUE,"",Calendrier!$A13)</f>
      </c>
      <c r="AF14" s="41">
        <f>IF(ISERROR(HLOOKUP(AE$2,Calendrier!$B13:$M$14,$AB14,FALSE))=TRUE,"",HLOOKUP(AE$2,Calendrier!$B13:$M$14,$AB14,FALSE))</f>
      </c>
      <c r="AJ14" s="41"/>
    </row>
    <row r="15" spans="1:36" ht="18" customHeight="1" thickBot="1">
      <c r="A15" s="42" t="str">
        <f t="shared" si="11"/>
        <v>AFP Limoges</v>
      </c>
      <c r="B15" s="61">
        <v>3</v>
      </c>
      <c r="C15" s="61">
        <v>0</v>
      </c>
      <c r="D15" s="43" t="str">
        <f t="shared" si="12"/>
        <v>Saint Léonard 2</v>
      </c>
      <c r="F15" s="63">
        <f t="shared" si="13"/>
        <v>1</v>
      </c>
      <c r="G15" s="63">
        <f t="shared" si="14"/>
        <v>1</v>
      </c>
      <c r="H15" s="63">
        <f t="shared" si="15"/>
        <v>0</v>
      </c>
      <c r="I15" s="63">
        <f t="shared" si="16"/>
        <v>0</v>
      </c>
      <c r="J15" s="63">
        <f t="shared" si="16"/>
        <v>0</v>
      </c>
      <c r="K15" s="63">
        <f t="shared" si="17"/>
        <v>0</v>
      </c>
      <c r="L15" s="63">
        <f t="shared" si="18"/>
        <v>1</v>
      </c>
      <c r="M15" s="62">
        <f t="shared" si="19"/>
        <v>3</v>
      </c>
      <c r="N15" s="62">
        <f t="shared" si="19"/>
        <v>0</v>
      </c>
      <c r="AJ15" s="41"/>
    </row>
    <row r="16" spans="1:36" ht="18" customHeight="1" thickBot="1">
      <c r="A16" s="42" t="str">
        <f t="shared" si="11"/>
        <v>Saint Hilaire les Places</v>
      </c>
      <c r="B16" s="61">
        <v>2</v>
      </c>
      <c r="C16" s="61">
        <v>2</v>
      </c>
      <c r="D16" s="43" t="str">
        <f t="shared" si="12"/>
        <v>Eymoutiers</v>
      </c>
      <c r="F16" s="63">
        <f t="shared" si="13"/>
        <v>1</v>
      </c>
      <c r="G16" s="63">
        <f t="shared" si="14"/>
        <v>0</v>
      </c>
      <c r="H16" s="63">
        <f t="shared" si="15"/>
        <v>0</v>
      </c>
      <c r="I16" s="63">
        <f t="shared" si="16"/>
        <v>1</v>
      </c>
      <c r="J16" s="63">
        <f t="shared" si="16"/>
        <v>1</v>
      </c>
      <c r="K16" s="63">
        <f t="shared" si="17"/>
        <v>0</v>
      </c>
      <c r="L16" s="63">
        <f t="shared" si="18"/>
        <v>0</v>
      </c>
      <c r="M16" s="62">
        <f t="shared" si="19"/>
        <v>2</v>
      </c>
      <c r="N16" s="62">
        <f t="shared" si="19"/>
        <v>2</v>
      </c>
      <c r="AJ16" s="41"/>
    </row>
    <row r="17" spans="1:36" ht="18" customHeight="1" thickBot="1">
      <c r="A17" s="42" t="str">
        <f t="shared" si="11"/>
        <v>Saint Priest Taurion</v>
      </c>
      <c r="B17" s="61">
        <v>2</v>
      </c>
      <c r="C17" s="61">
        <v>1</v>
      </c>
      <c r="D17" s="43" t="str">
        <f t="shared" si="12"/>
        <v>Elan Sportif</v>
      </c>
      <c r="F17" s="63">
        <f t="shared" si="13"/>
        <v>1</v>
      </c>
      <c r="G17" s="63">
        <f t="shared" si="14"/>
        <v>1</v>
      </c>
      <c r="H17" s="63">
        <f t="shared" si="15"/>
        <v>0</v>
      </c>
      <c r="I17" s="63">
        <f t="shared" si="16"/>
        <v>0</v>
      </c>
      <c r="J17" s="63">
        <f t="shared" si="16"/>
        <v>0</v>
      </c>
      <c r="K17" s="63">
        <f t="shared" si="17"/>
        <v>0</v>
      </c>
      <c r="L17" s="63">
        <f t="shared" si="18"/>
        <v>1</v>
      </c>
      <c r="M17" s="62">
        <f t="shared" si="19"/>
        <v>2</v>
      </c>
      <c r="N17" s="62">
        <f t="shared" si="19"/>
        <v>1</v>
      </c>
      <c r="AJ17" s="41"/>
    </row>
    <row r="18" spans="1:36" ht="18" customHeight="1">
      <c r="A18" s="60"/>
      <c r="B18" s="115" t="str">
        <f>IF(SUM(B12:C17)=0,"",CONCATENATE(SUM(B12:C17)," Buts"))</f>
        <v>23 Buts</v>
      </c>
      <c r="C18" s="115"/>
      <c r="D18" s="60"/>
      <c r="AJ18" s="41"/>
    </row>
    <row r="19" ht="19.5">
      <c r="AJ19" s="41"/>
    </row>
    <row r="20" ht="19.5">
      <c r="AJ20" s="41"/>
    </row>
    <row r="21" ht="19.5">
      <c r="AJ21" s="41"/>
    </row>
    <row r="22" ht="19.5">
      <c r="AJ22" s="41"/>
    </row>
    <row r="23" ht="19.5">
      <c r="AJ23" s="41"/>
    </row>
  </sheetData>
  <sheetProtection password="CB07" sheet="1" objects="1" scenarios="1"/>
  <mergeCells count="4">
    <mergeCell ref="B9:C9"/>
    <mergeCell ref="B18:C18"/>
    <mergeCell ref="A1:D1"/>
    <mergeCell ref="Q1:Z1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2213"/>
  <dimension ref="A1:AJ23"/>
  <sheetViews>
    <sheetView showGridLines="0" workbookViewId="0" topLeftCell="A1">
      <selection activeCell="R19" sqref="R19"/>
    </sheetView>
  </sheetViews>
  <sheetFormatPr defaultColWidth="11.421875" defaultRowHeight="12.75"/>
  <cols>
    <col min="1" max="1" width="28.421875" style="62" customWidth="1"/>
    <col min="2" max="3" width="4.00390625" style="63" customWidth="1"/>
    <col min="4" max="4" width="28.421875" style="62" customWidth="1"/>
    <col min="5" max="15" width="6.28125" style="62" hidden="1" customWidth="1"/>
    <col min="16" max="16" width="2.57421875" style="62" customWidth="1"/>
    <col min="17" max="17" width="4.421875" style="63" customWidth="1"/>
    <col min="18" max="18" width="28.421875" style="62" customWidth="1"/>
    <col min="19" max="26" width="4.8515625" style="62" customWidth="1"/>
    <col min="27" max="30" width="8.140625" style="62" hidden="1" customWidth="1"/>
    <col min="31" max="31" width="8.140625" style="40" hidden="1" customWidth="1"/>
    <col min="32" max="33" width="8.140625" style="41" hidden="1" customWidth="1"/>
    <col min="34" max="34" width="8.140625" style="40" hidden="1" customWidth="1"/>
    <col min="35" max="35" width="0" style="41" hidden="1" customWidth="1"/>
    <col min="36" max="36" width="5.00390625" style="62" hidden="1" customWidth="1"/>
    <col min="37" max="48" width="0" style="62" hidden="1" customWidth="1"/>
    <col min="49" max="16384" width="11.421875" style="62" customWidth="1"/>
  </cols>
  <sheetData>
    <row r="1" spans="1:26" ht="24.75" thickBot="1">
      <c r="A1" s="116" t="str">
        <f>Classement!V1</f>
        <v>Deuxième division poule B</v>
      </c>
      <c r="B1" s="116"/>
      <c r="C1" s="116"/>
      <c r="D1" s="116"/>
      <c r="Q1" s="117" t="s">
        <v>55</v>
      </c>
      <c r="R1" s="117"/>
      <c r="S1" s="117"/>
      <c r="T1" s="117"/>
      <c r="U1" s="117"/>
      <c r="V1" s="117"/>
      <c r="W1" s="117"/>
      <c r="X1" s="117"/>
      <c r="Y1" s="117"/>
      <c r="Z1" s="117"/>
    </row>
    <row r="2" spans="1:32" ht="18" customHeight="1" thickBot="1">
      <c r="A2" s="56" t="s">
        <v>0</v>
      </c>
      <c r="B2" s="57">
        <f>Calendrier!S8</f>
        <v>6</v>
      </c>
      <c r="C2" s="58"/>
      <c r="D2" s="59">
        <f>VLOOKUP(B2,Calendrier!S3:T13,2,FALSE)</f>
        <v>39396</v>
      </c>
      <c r="F2" s="63" t="s">
        <v>1</v>
      </c>
      <c r="G2" s="63" t="s">
        <v>6</v>
      </c>
      <c r="H2" s="63" t="s">
        <v>7</v>
      </c>
      <c r="I2" s="62" t="s">
        <v>8</v>
      </c>
      <c r="J2" s="62" t="s">
        <v>9</v>
      </c>
      <c r="K2" s="62" t="s">
        <v>10</v>
      </c>
      <c r="L2" s="62" t="s">
        <v>11</v>
      </c>
      <c r="M2" s="62" t="s">
        <v>13</v>
      </c>
      <c r="N2" s="62" t="s">
        <v>14</v>
      </c>
      <c r="Q2" s="52"/>
      <c r="R2" s="53" t="str">
        <f>Classement!V3</f>
        <v>Club</v>
      </c>
      <c r="S2" s="54" t="str">
        <f>Classement!W3</f>
        <v>Pts</v>
      </c>
      <c r="T2" s="54" t="str">
        <f>Classement!X3</f>
        <v>J</v>
      </c>
      <c r="U2" s="54" t="str">
        <f>Classement!Y3</f>
        <v>G</v>
      </c>
      <c r="V2" s="54" t="str">
        <f>Classement!Z3</f>
        <v>N</v>
      </c>
      <c r="W2" s="54" t="str">
        <f>Classement!AA3</f>
        <v>P</v>
      </c>
      <c r="X2" s="54" t="str">
        <f>Classement!AB3</f>
        <v>Bp</v>
      </c>
      <c r="Y2" s="54" t="str">
        <f>Classement!AC3</f>
        <v>Bc</v>
      </c>
      <c r="Z2" s="55" t="str">
        <f>Classement!AD3</f>
        <v>diff</v>
      </c>
      <c r="AE2" s="40">
        <f>B2</f>
        <v>6</v>
      </c>
      <c r="AF2" s="41" t="s">
        <v>22</v>
      </c>
    </row>
    <row r="3" spans="1:36" ht="18" customHeight="1" thickBot="1">
      <c r="A3" s="42" t="str">
        <f aca="true" t="shared" si="0" ref="A3:A8">VLOOKUP(AG3,AC$3:AF$22,3,FALSE)</f>
        <v>Saint Hilaire les Places</v>
      </c>
      <c r="B3" s="61">
        <v>2</v>
      </c>
      <c r="C3" s="61">
        <v>2</v>
      </c>
      <c r="D3" s="43" t="str">
        <f aca="true" t="shared" si="1" ref="D3:D8">VLOOKUP(AG3,AC$3:AF$22,4,FALSE)</f>
        <v>Oradour sur Vayres</v>
      </c>
      <c r="F3" s="63">
        <f aca="true" t="shared" si="2" ref="F3:F8">IF(B3="",0,IF(C3="",0,1))</f>
        <v>1</v>
      </c>
      <c r="G3" s="63">
        <f aca="true" t="shared" si="3" ref="G3:G8">IF($F3=1,IF($B3&gt;$C3,1,0),0)</f>
        <v>0</v>
      </c>
      <c r="H3" s="63">
        <f aca="true" t="shared" si="4" ref="H3:H8">IF($F3=1,IF($C3&gt;$B3,1,0),0)</f>
        <v>0</v>
      </c>
      <c r="I3" s="63">
        <f>IF($F3=1,IF($B3=$C3,1,0),0)</f>
        <v>1</v>
      </c>
      <c r="J3" s="63">
        <f>IF($F3=1,IF($B3=$C3,1,0),0)</f>
        <v>1</v>
      </c>
      <c r="K3" s="63">
        <f aca="true" t="shared" si="5" ref="K3:K8">IF($F3=1,IF($B3&lt;$C3,1,0),0)</f>
        <v>0</v>
      </c>
      <c r="L3" s="63">
        <f aca="true" t="shared" si="6" ref="L3:L8">IF($F3=1,IF($B3&gt;$C3,1,0),0)</f>
        <v>0</v>
      </c>
      <c r="M3" s="62">
        <f aca="true" t="shared" si="7" ref="M3:N8">B3</f>
        <v>2</v>
      </c>
      <c r="N3" s="62">
        <f t="shared" si="7"/>
        <v>2</v>
      </c>
      <c r="Q3" s="48">
        <f>Classement!U4</f>
        <v>1</v>
      </c>
      <c r="R3" s="49" t="str">
        <f>Classement!V4</f>
        <v>Pierre Buffière 2</v>
      </c>
      <c r="S3" s="50">
        <f>Classement!W4</f>
        <v>62</v>
      </c>
      <c r="T3" s="50">
        <f>Classement!X4</f>
        <v>22</v>
      </c>
      <c r="U3" s="50">
        <f>Classement!Y4</f>
        <v>11</v>
      </c>
      <c r="V3" s="50">
        <f>Classement!Z4</f>
        <v>7</v>
      </c>
      <c r="W3" s="50">
        <f>Classement!AA4</f>
        <v>4</v>
      </c>
      <c r="X3" s="50">
        <f>Classement!AB4</f>
        <v>39</v>
      </c>
      <c r="Y3" s="50">
        <f>Classement!AC4</f>
        <v>28</v>
      </c>
      <c r="Z3" s="51">
        <f>Classement!AD4</f>
        <v>11</v>
      </c>
      <c r="AB3" s="62">
        <v>13</v>
      </c>
      <c r="AC3" s="62">
        <f>RANK(AD3,AD$3:AD$22)</f>
        <v>1</v>
      </c>
      <c r="AD3" s="62">
        <f>IF(AE3=AF3,$AB3,$AB3*100)</f>
        <v>1300</v>
      </c>
      <c r="AE3" s="40" t="str">
        <f>IF(ISERROR(HLOOKUP(AE$2,Calendrier!$B2:$M$14,$AB3,FALSE))=TRUE,"",Calendrier!$A2)</f>
        <v>Saint Hilaire les Places</v>
      </c>
      <c r="AF3" s="41" t="str">
        <f>IF(ISERROR(HLOOKUP(AE$2,Calendrier!$B2:$M$14,$AB3,FALSE))=TRUE,"",HLOOKUP(AE$2,Calendrier!$B2:$M$14,$AB3,FALSE))</f>
        <v>Oradour sur Vayres</v>
      </c>
      <c r="AG3" s="62">
        <v>1</v>
      </c>
      <c r="AJ3" s="41"/>
    </row>
    <row r="4" spans="1:36" ht="18" customHeight="1" thickBot="1">
      <c r="A4" s="42" t="str">
        <f t="shared" si="0"/>
        <v>Saint Priest Taurion</v>
      </c>
      <c r="B4" s="61">
        <v>0</v>
      </c>
      <c r="C4" s="61">
        <v>0</v>
      </c>
      <c r="D4" s="43" t="str">
        <f t="shared" si="1"/>
        <v>Saint Léonard 2</v>
      </c>
      <c r="F4" s="63">
        <f t="shared" si="2"/>
        <v>1</v>
      </c>
      <c r="G4" s="63">
        <f t="shared" si="3"/>
        <v>0</v>
      </c>
      <c r="H4" s="63">
        <f t="shared" si="4"/>
        <v>0</v>
      </c>
      <c r="I4" s="63">
        <f aca="true" t="shared" si="8" ref="I4:J8">IF($F4=1,IF($B4=$C4,1,0),0)</f>
        <v>1</v>
      </c>
      <c r="J4" s="63">
        <f t="shared" si="8"/>
        <v>1</v>
      </c>
      <c r="K4" s="63">
        <f t="shared" si="5"/>
        <v>0</v>
      </c>
      <c r="L4" s="63">
        <f t="shared" si="6"/>
        <v>0</v>
      </c>
      <c r="M4" s="62">
        <f t="shared" si="7"/>
        <v>0</v>
      </c>
      <c r="N4" s="62">
        <f t="shared" si="7"/>
        <v>0</v>
      </c>
      <c r="Q4" s="44">
        <f>Classement!U5</f>
        <v>2</v>
      </c>
      <c r="R4" s="45" t="str">
        <f>Classement!V5</f>
        <v>Boisseuil</v>
      </c>
      <c r="S4" s="46">
        <f>Classement!W5</f>
        <v>60</v>
      </c>
      <c r="T4" s="46">
        <f>Classement!X5</f>
        <v>22</v>
      </c>
      <c r="U4" s="46">
        <f>Classement!Y5</f>
        <v>10</v>
      </c>
      <c r="V4" s="46">
        <f>Classement!Z5</f>
        <v>8</v>
      </c>
      <c r="W4" s="46">
        <f>Classement!AA5</f>
        <v>4</v>
      </c>
      <c r="X4" s="46">
        <f>Classement!AB5</f>
        <v>49</v>
      </c>
      <c r="Y4" s="46">
        <f>Classement!AC5</f>
        <v>29</v>
      </c>
      <c r="Z4" s="47">
        <f>Classement!AD5</f>
        <v>20</v>
      </c>
      <c r="AB4" s="62">
        <v>12</v>
      </c>
      <c r="AC4" s="62">
        <f aca="true" t="shared" si="9" ref="AC4:AC14">RANK(AD4,AD$3:AD$22)</f>
        <v>2</v>
      </c>
      <c r="AD4" s="62">
        <f aca="true" t="shared" si="10" ref="AD4:AD14">IF(AE4=AF4,$AB4,$AB4*100)</f>
        <v>1200</v>
      </c>
      <c r="AE4" s="40" t="str">
        <f>IF(ISERROR(HLOOKUP(AE$2,Calendrier!$B3:$M$14,$AB4,FALSE))=TRUE,"",Calendrier!$A3)</f>
        <v>Saint Priest Taurion</v>
      </c>
      <c r="AF4" s="41" t="str">
        <f>IF(ISERROR(HLOOKUP(AE$2,Calendrier!$B3:$M$14,$AB4,FALSE))=TRUE,"",HLOOKUP(AE$2,Calendrier!$B3:$M$14,$AB4,FALSE))</f>
        <v>Saint Léonard 2</v>
      </c>
      <c r="AG4" s="62">
        <v>2</v>
      </c>
      <c r="AJ4" s="41"/>
    </row>
    <row r="5" spans="1:36" ht="18" customHeight="1" thickBot="1">
      <c r="A5" s="42" t="str">
        <f t="shared" si="0"/>
        <v>Pierre Buffière 2</v>
      </c>
      <c r="B5" s="61">
        <v>1</v>
      </c>
      <c r="C5" s="61">
        <v>2</v>
      </c>
      <c r="D5" s="43" t="str">
        <f t="shared" si="1"/>
        <v>Eymoutiers</v>
      </c>
      <c r="F5" s="63">
        <f t="shared" si="2"/>
        <v>1</v>
      </c>
      <c r="G5" s="63">
        <f t="shared" si="3"/>
        <v>0</v>
      </c>
      <c r="H5" s="63">
        <f t="shared" si="4"/>
        <v>1</v>
      </c>
      <c r="I5" s="63">
        <f t="shared" si="8"/>
        <v>0</v>
      </c>
      <c r="J5" s="63">
        <f t="shared" si="8"/>
        <v>0</v>
      </c>
      <c r="K5" s="63">
        <f t="shared" si="5"/>
        <v>1</v>
      </c>
      <c r="L5" s="63">
        <f t="shared" si="6"/>
        <v>0</v>
      </c>
      <c r="M5" s="62">
        <f t="shared" si="7"/>
        <v>1</v>
      </c>
      <c r="N5" s="62">
        <f t="shared" si="7"/>
        <v>2</v>
      </c>
      <c r="Q5" s="48">
        <f>Classement!U6</f>
        <v>3</v>
      </c>
      <c r="R5" s="49" t="str">
        <f>Classement!V6</f>
        <v>Saint Priest Taurion</v>
      </c>
      <c r="S5" s="50">
        <f>Classement!W6</f>
        <v>59</v>
      </c>
      <c r="T5" s="50">
        <f>Classement!X6</f>
        <v>22</v>
      </c>
      <c r="U5" s="50">
        <f>Classement!Y6</f>
        <v>11</v>
      </c>
      <c r="V5" s="50">
        <f>Classement!Z6</f>
        <v>4</v>
      </c>
      <c r="W5" s="50">
        <f>Classement!AA6</f>
        <v>7</v>
      </c>
      <c r="X5" s="50">
        <f>Classement!AB6</f>
        <v>51</v>
      </c>
      <c r="Y5" s="50">
        <f>Classement!AC6</f>
        <v>37</v>
      </c>
      <c r="Z5" s="51">
        <f>Classement!AD6</f>
        <v>14</v>
      </c>
      <c r="AB5" s="62">
        <v>11</v>
      </c>
      <c r="AC5" s="62">
        <f t="shared" si="9"/>
        <v>3</v>
      </c>
      <c r="AD5" s="62">
        <f t="shared" si="10"/>
        <v>1100</v>
      </c>
      <c r="AE5" s="40" t="str">
        <f>IF(ISERROR(HLOOKUP(AE$2,Calendrier!$B4:$M$14,$AB5,FALSE))=TRUE,"",Calendrier!$A4)</f>
        <v>Pierre Buffière 2</v>
      </c>
      <c r="AF5" s="41" t="str">
        <f>IF(ISERROR(HLOOKUP(AE$2,Calendrier!$B4:$M$14,$AB5,FALSE))=TRUE,"",HLOOKUP(AE$2,Calendrier!$B4:$M$14,$AB5,FALSE))</f>
        <v>Eymoutiers</v>
      </c>
      <c r="AG5" s="62">
        <v>3</v>
      </c>
      <c r="AJ5" s="41"/>
    </row>
    <row r="6" spans="1:36" ht="18" customHeight="1" thickBot="1">
      <c r="A6" s="42" t="str">
        <f t="shared" si="0"/>
        <v>Nexon</v>
      </c>
      <c r="B6" s="61">
        <v>2</v>
      </c>
      <c r="C6" s="61">
        <v>1</v>
      </c>
      <c r="D6" s="43" t="str">
        <f t="shared" si="1"/>
        <v>Flavignac</v>
      </c>
      <c r="F6" s="63">
        <f t="shared" si="2"/>
        <v>1</v>
      </c>
      <c r="G6" s="63">
        <f t="shared" si="3"/>
        <v>1</v>
      </c>
      <c r="H6" s="63">
        <f t="shared" si="4"/>
        <v>0</v>
      </c>
      <c r="I6" s="63">
        <f t="shared" si="8"/>
        <v>0</v>
      </c>
      <c r="J6" s="63">
        <f t="shared" si="8"/>
        <v>0</v>
      </c>
      <c r="K6" s="63">
        <f t="shared" si="5"/>
        <v>0</v>
      </c>
      <c r="L6" s="63">
        <f t="shared" si="6"/>
        <v>1</v>
      </c>
      <c r="M6" s="62">
        <f t="shared" si="7"/>
        <v>2</v>
      </c>
      <c r="N6" s="62">
        <f t="shared" si="7"/>
        <v>1</v>
      </c>
      <c r="Q6" s="44">
        <f>Classement!U7</f>
        <v>4</v>
      </c>
      <c r="R6" s="45" t="str">
        <f>Classement!V7</f>
        <v>Eymoutiers</v>
      </c>
      <c r="S6" s="46">
        <f>Classement!W7</f>
        <v>59</v>
      </c>
      <c r="T6" s="46">
        <f>Classement!X7</f>
        <v>22</v>
      </c>
      <c r="U6" s="46">
        <f>Classement!Y7</f>
        <v>11</v>
      </c>
      <c r="V6" s="46">
        <f>Classement!Z7</f>
        <v>4</v>
      </c>
      <c r="W6" s="46">
        <f>Classement!AA7</f>
        <v>7</v>
      </c>
      <c r="X6" s="46">
        <f>Classement!AB7</f>
        <v>37</v>
      </c>
      <c r="Y6" s="46">
        <f>Classement!AC7</f>
        <v>33</v>
      </c>
      <c r="Z6" s="47">
        <f>Classement!AD7</f>
        <v>4</v>
      </c>
      <c r="AB6" s="62">
        <v>10</v>
      </c>
      <c r="AC6" s="62">
        <f t="shared" si="9"/>
        <v>7</v>
      </c>
      <c r="AD6" s="62">
        <f t="shared" si="10"/>
        <v>10</v>
      </c>
      <c r="AE6" s="40">
        <f>IF(ISERROR(HLOOKUP(AE$2,Calendrier!$B5:$M$14,$AB6,FALSE))=TRUE,"",Calendrier!$A5)</f>
      </c>
      <c r="AF6" s="41">
        <f>IF(ISERROR(HLOOKUP(AE$2,Calendrier!$B5:$M$14,$AB6,FALSE))=TRUE,"",HLOOKUP(AE$2,Calendrier!$B5:$M$14,$AB6,FALSE))</f>
      </c>
      <c r="AG6" s="62">
        <v>4</v>
      </c>
      <c r="AJ6" s="41"/>
    </row>
    <row r="7" spans="1:36" ht="18" customHeight="1" thickBot="1">
      <c r="A7" s="42" t="str">
        <f t="shared" si="0"/>
        <v>AFP Limoges</v>
      </c>
      <c r="B7" s="61">
        <v>1</v>
      </c>
      <c r="C7" s="61">
        <v>2</v>
      </c>
      <c r="D7" s="43" t="str">
        <f t="shared" si="1"/>
        <v>Limoges Lafarge 2</v>
      </c>
      <c r="F7" s="63">
        <f t="shared" si="2"/>
        <v>1</v>
      </c>
      <c r="G7" s="63">
        <f t="shared" si="3"/>
        <v>0</v>
      </c>
      <c r="H7" s="63">
        <f t="shared" si="4"/>
        <v>1</v>
      </c>
      <c r="I7" s="63">
        <f t="shared" si="8"/>
        <v>0</v>
      </c>
      <c r="J7" s="63">
        <f t="shared" si="8"/>
        <v>0</v>
      </c>
      <c r="K7" s="63">
        <f t="shared" si="5"/>
        <v>1</v>
      </c>
      <c r="L7" s="63">
        <f t="shared" si="6"/>
        <v>0</v>
      </c>
      <c r="M7" s="62">
        <f t="shared" si="7"/>
        <v>1</v>
      </c>
      <c r="N7" s="62">
        <f t="shared" si="7"/>
        <v>2</v>
      </c>
      <c r="Q7" s="48">
        <f>Classement!U8</f>
        <v>5</v>
      </c>
      <c r="R7" s="49" t="str">
        <f>Classement!V8</f>
        <v>Flavignac</v>
      </c>
      <c r="S7" s="50">
        <f>Classement!W8</f>
        <v>54</v>
      </c>
      <c r="T7" s="50">
        <f>Classement!X8</f>
        <v>22</v>
      </c>
      <c r="U7" s="50">
        <f>Classement!Y8</f>
        <v>8</v>
      </c>
      <c r="V7" s="50">
        <f>Classement!Z8</f>
        <v>8</v>
      </c>
      <c r="W7" s="50">
        <f>Classement!AA8</f>
        <v>6</v>
      </c>
      <c r="X7" s="50">
        <f>Classement!AB8</f>
        <v>47</v>
      </c>
      <c r="Y7" s="50">
        <f>Classement!AC8</f>
        <v>40</v>
      </c>
      <c r="Z7" s="51">
        <f>Classement!AD8</f>
        <v>7</v>
      </c>
      <c r="AB7" s="62">
        <v>9</v>
      </c>
      <c r="AC7" s="62">
        <f t="shared" si="9"/>
        <v>4</v>
      </c>
      <c r="AD7" s="62">
        <f t="shared" si="10"/>
        <v>900</v>
      </c>
      <c r="AE7" s="40" t="str">
        <f>IF(ISERROR(HLOOKUP(AE$2,Calendrier!$B6:$M$14,$AB7,FALSE))=TRUE,"",Calendrier!$A6)</f>
        <v>Nexon</v>
      </c>
      <c r="AF7" s="41" t="str">
        <f>IF(ISERROR(HLOOKUP(AE$2,Calendrier!$B6:$M$14,$AB7,FALSE))=TRUE,"",HLOOKUP(AE$2,Calendrier!$B6:$M$14,$AB7,FALSE))</f>
        <v>Flavignac</v>
      </c>
      <c r="AG7" s="62">
        <v>5</v>
      </c>
      <c r="AJ7" s="41"/>
    </row>
    <row r="8" spans="1:36" ht="18" customHeight="1" thickBot="1">
      <c r="A8" s="42" t="str">
        <f t="shared" si="0"/>
        <v>Boisseuil</v>
      </c>
      <c r="B8" s="61">
        <v>2</v>
      </c>
      <c r="C8" s="61">
        <v>2</v>
      </c>
      <c r="D8" s="43" t="str">
        <f t="shared" si="1"/>
        <v>Elan Sportif</v>
      </c>
      <c r="F8" s="63">
        <f t="shared" si="2"/>
        <v>1</v>
      </c>
      <c r="G8" s="63">
        <f t="shared" si="3"/>
        <v>0</v>
      </c>
      <c r="H8" s="63">
        <f t="shared" si="4"/>
        <v>0</v>
      </c>
      <c r="I8" s="63">
        <f t="shared" si="8"/>
        <v>1</v>
      </c>
      <c r="J8" s="63">
        <f t="shared" si="8"/>
        <v>1</v>
      </c>
      <c r="K8" s="63">
        <f t="shared" si="5"/>
        <v>0</v>
      </c>
      <c r="L8" s="63">
        <f t="shared" si="6"/>
        <v>0</v>
      </c>
      <c r="M8" s="62">
        <f t="shared" si="7"/>
        <v>2</v>
      </c>
      <c r="N8" s="62">
        <f t="shared" si="7"/>
        <v>2</v>
      </c>
      <c r="Q8" s="44">
        <f>Classement!U9</f>
        <v>6</v>
      </c>
      <c r="R8" s="45" t="str">
        <f>Classement!V9</f>
        <v>Nexon</v>
      </c>
      <c r="S8" s="46">
        <f>Classement!W9</f>
        <v>54</v>
      </c>
      <c r="T8" s="46">
        <f>Classement!X9</f>
        <v>22</v>
      </c>
      <c r="U8" s="46">
        <f>Classement!Y9</f>
        <v>9</v>
      </c>
      <c r="V8" s="46">
        <f>Classement!Z9</f>
        <v>5</v>
      </c>
      <c r="W8" s="46">
        <f>Classement!AA9</f>
        <v>8</v>
      </c>
      <c r="X8" s="46">
        <f>Classement!AB9</f>
        <v>32</v>
      </c>
      <c r="Y8" s="46">
        <f>Classement!AC9</f>
        <v>31</v>
      </c>
      <c r="Z8" s="47">
        <f>Classement!AD9</f>
        <v>1</v>
      </c>
      <c r="AB8" s="62">
        <v>8</v>
      </c>
      <c r="AC8" s="62">
        <f t="shared" si="9"/>
        <v>8</v>
      </c>
      <c r="AD8" s="62">
        <f t="shared" si="10"/>
        <v>8</v>
      </c>
      <c r="AE8" s="40">
        <f>IF(ISERROR(HLOOKUP(AE$2,Calendrier!$B7:$M$14,$AB8,FALSE))=TRUE,"",Calendrier!$A7)</f>
      </c>
      <c r="AF8" s="41">
        <f>IF(ISERROR(HLOOKUP(AE$2,Calendrier!$B7:$M$14,$AB8,FALSE))=TRUE,"",HLOOKUP(AE$2,Calendrier!$B7:$M$14,$AB8,FALSE))</f>
      </c>
      <c r="AG8" s="62">
        <v>6</v>
      </c>
      <c r="AJ8" s="41"/>
    </row>
    <row r="9" spans="1:36" ht="18" customHeight="1">
      <c r="A9" s="39"/>
      <c r="B9" s="114" t="str">
        <f>IF(SUM(B3:C8)=0,"",CONCATENATE(SUM(B3:C8)," Buts"))</f>
        <v>17 Buts</v>
      </c>
      <c r="C9" s="114"/>
      <c r="D9" s="39"/>
      <c r="Q9" s="48">
        <f>Classement!U10</f>
        <v>7</v>
      </c>
      <c r="R9" s="49" t="str">
        <f>Classement!V10</f>
        <v>Oradour sur Vayres</v>
      </c>
      <c r="S9" s="50">
        <f>Classement!W10</f>
        <v>53</v>
      </c>
      <c r="T9" s="50">
        <f>Classement!X10</f>
        <v>22</v>
      </c>
      <c r="U9" s="50">
        <f>Classement!Y10</f>
        <v>8</v>
      </c>
      <c r="V9" s="50">
        <f>Classement!Z10</f>
        <v>7</v>
      </c>
      <c r="W9" s="50">
        <f>Classement!AA10</f>
        <v>7</v>
      </c>
      <c r="X9" s="50">
        <f>Classement!AB10</f>
        <v>39</v>
      </c>
      <c r="Y9" s="50">
        <f>Classement!AC10</f>
        <v>43</v>
      </c>
      <c r="Z9" s="51">
        <f>Classement!AD10</f>
        <v>-4</v>
      </c>
      <c r="AB9" s="62">
        <v>7</v>
      </c>
      <c r="AC9" s="62">
        <f t="shared" si="9"/>
        <v>9</v>
      </c>
      <c r="AD9" s="62">
        <f t="shared" si="10"/>
        <v>7</v>
      </c>
      <c r="AE9" s="40">
        <f>IF(ISERROR(HLOOKUP(AE$2,Calendrier!$B8:$M$14,$AB9,FALSE))=TRUE,"",Calendrier!$A8)</f>
      </c>
      <c r="AF9" s="41">
        <f>IF(ISERROR(HLOOKUP(AE$2,Calendrier!$B8:$M$14,$AB9,FALSE))=TRUE,"",HLOOKUP(AE$2,Calendrier!$B8:$M$14,$AB9,FALSE))</f>
      </c>
      <c r="AG9" s="62"/>
      <c r="AJ9" s="41"/>
    </row>
    <row r="10" spans="17:36" ht="18" customHeight="1">
      <c r="Q10" s="44">
        <f>Classement!U11</f>
        <v>8</v>
      </c>
      <c r="R10" s="45" t="str">
        <f>Classement!V11</f>
        <v>AFP Limoges</v>
      </c>
      <c r="S10" s="46">
        <f>Classement!W11</f>
        <v>51</v>
      </c>
      <c r="T10" s="46">
        <f>Classement!X11</f>
        <v>22</v>
      </c>
      <c r="U10" s="46">
        <f>Classement!Y11</f>
        <v>8</v>
      </c>
      <c r="V10" s="46">
        <f>Classement!Z11</f>
        <v>5</v>
      </c>
      <c r="W10" s="46">
        <f>Classement!AA11</f>
        <v>9</v>
      </c>
      <c r="X10" s="46">
        <f>Classement!AB11</f>
        <v>54</v>
      </c>
      <c r="Y10" s="46">
        <f>Classement!AC11</f>
        <v>44</v>
      </c>
      <c r="Z10" s="47">
        <f>Classement!AD11</f>
        <v>10</v>
      </c>
      <c r="AB10" s="62">
        <v>6</v>
      </c>
      <c r="AC10" s="62">
        <f t="shared" si="9"/>
        <v>10</v>
      </c>
      <c r="AD10" s="62">
        <f t="shared" si="10"/>
        <v>6</v>
      </c>
      <c r="AE10" s="40">
        <f>IF(ISERROR(HLOOKUP(AE$2,Calendrier!$B9:$M$14,$AB10,FALSE))=TRUE,"",Calendrier!$A9)</f>
      </c>
      <c r="AF10" s="41">
        <f>IF(ISERROR(HLOOKUP(AE$2,Calendrier!$B9:$M$14,$AB10,FALSE))=TRUE,"",HLOOKUP(AE$2,Calendrier!$B9:$M$14,$AB10,FALSE))</f>
      </c>
      <c r="AG10" s="62"/>
      <c r="AJ10" s="41"/>
    </row>
    <row r="11" spans="1:36" ht="18" customHeight="1" thickBot="1">
      <c r="A11" s="56" t="s">
        <v>0</v>
      </c>
      <c r="B11" s="57">
        <f>B2+11</f>
        <v>17</v>
      </c>
      <c r="C11" s="58"/>
      <c r="D11" s="59">
        <f>VLOOKUP(B11,Calendrier!W3:X13,2,FALSE)</f>
        <v>39531</v>
      </c>
      <c r="F11" s="63" t="s">
        <v>1</v>
      </c>
      <c r="G11" s="63" t="s">
        <v>6</v>
      </c>
      <c r="H11" s="63" t="s">
        <v>7</v>
      </c>
      <c r="I11" s="62" t="s">
        <v>8</v>
      </c>
      <c r="J11" s="62" t="s">
        <v>9</v>
      </c>
      <c r="K11" s="62" t="s">
        <v>10</v>
      </c>
      <c r="L11" s="62" t="s">
        <v>11</v>
      </c>
      <c r="M11" s="62" t="s">
        <v>13</v>
      </c>
      <c r="N11" s="62" t="s">
        <v>14</v>
      </c>
      <c r="Q11" s="48">
        <f>Classement!U12</f>
        <v>9</v>
      </c>
      <c r="R11" s="49" t="str">
        <f>Classement!V12</f>
        <v>Elan Sportif</v>
      </c>
      <c r="S11" s="50">
        <f>Classement!W12</f>
        <v>49</v>
      </c>
      <c r="T11" s="50">
        <f>Classement!X12</f>
        <v>22</v>
      </c>
      <c r="U11" s="50">
        <f>Classement!Y12</f>
        <v>7</v>
      </c>
      <c r="V11" s="50">
        <f>Classement!Z12</f>
        <v>6</v>
      </c>
      <c r="W11" s="50">
        <f>Classement!AA12</f>
        <v>9</v>
      </c>
      <c r="X11" s="50">
        <f>Classement!AB12</f>
        <v>43</v>
      </c>
      <c r="Y11" s="50">
        <f>Classement!AC12</f>
        <v>41</v>
      </c>
      <c r="Z11" s="51">
        <f>Classement!AD12</f>
        <v>2</v>
      </c>
      <c r="AB11" s="62">
        <v>5</v>
      </c>
      <c r="AC11" s="62">
        <f t="shared" si="9"/>
        <v>5</v>
      </c>
      <c r="AD11" s="62">
        <f t="shared" si="10"/>
        <v>500</v>
      </c>
      <c r="AE11" s="40" t="str">
        <f>IF(ISERROR(HLOOKUP(AE$2,Calendrier!$B10:$M$14,$AB11,FALSE))=TRUE,"",Calendrier!$A10)</f>
        <v>AFP Limoges</v>
      </c>
      <c r="AF11" s="41" t="str">
        <f>IF(ISERROR(HLOOKUP(AE$2,Calendrier!$B10:$M$14,$AB11,FALSE))=TRUE,"",HLOOKUP(AE$2,Calendrier!$B10:$M$14,$AB11,FALSE))</f>
        <v>Limoges Lafarge 2</v>
      </c>
      <c r="AG11" s="62"/>
      <c r="AJ11" s="41"/>
    </row>
    <row r="12" spans="1:36" ht="18" customHeight="1" thickBot="1">
      <c r="A12" s="42" t="str">
        <f aca="true" t="shared" si="11" ref="A12:A17">D3</f>
        <v>Oradour sur Vayres</v>
      </c>
      <c r="B12" s="61">
        <v>2</v>
      </c>
      <c r="C12" s="61">
        <v>2</v>
      </c>
      <c r="D12" s="43" t="str">
        <f aca="true" t="shared" si="12" ref="D12:D17">A3</f>
        <v>Saint Hilaire les Places</v>
      </c>
      <c r="F12" s="63">
        <f aca="true" t="shared" si="13" ref="F12:F17">IF(B12="",0,IF(C12="",0,1))</f>
        <v>1</v>
      </c>
      <c r="G12" s="63">
        <f aca="true" t="shared" si="14" ref="G12:G17">IF($F12=1,IF($B12&gt;$C12,1,0),0)</f>
        <v>0</v>
      </c>
      <c r="H12" s="63">
        <f aca="true" t="shared" si="15" ref="H12:H17">IF($F12=1,IF($C12&gt;$B12,1,0),0)</f>
        <v>0</v>
      </c>
      <c r="I12" s="63">
        <f aca="true" t="shared" si="16" ref="I12:J17">IF($F12=1,IF($B12=$C12,1,0),0)</f>
        <v>1</v>
      </c>
      <c r="J12" s="63">
        <f t="shared" si="16"/>
        <v>1</v>
      </c>
      <c r="K12" s="63">
        <f aca="true" t="shared" si="17" ref="K12:K17">IF($F12=1,IF($B12&lt;$C12,1,0),0)</f>
        <v>0</v>
      </c>
      <c r="L12" s="63">
        <f aca="true" t="shared" si="18" ref="L12:L17">IF($F12=1,IF($B12&gt;$C12,1,0),0)</f>
        <v>0</v>
      </c>
      <c r="M12" s="62">
        <f aca="true" t="shared" si="19" ref="M12:N17">B12</f>
        <v>2</v>
      </c>
      <c r="N12" s="62">
        <f t="shared" si="19"/>
        <v>2</v>
      </c>
      <c r="Q12" s="44">
        <f>Classement!U13</f>
        <v>10</v>
      </c>
      <c r="R12" s="45" t="str">
        <f>Classement!V13</f>
        <v>Limoges Lafarge 2</v>
      </c>
      <c r="S12" s="46">
        <f>Classement!W13</f>
        <v>44</v>
      </c>
      <c r="T12" s="46">
        <f>Classement!X13</f>
        <v>22</v>
      </c>
      <c r="U12" s="46">
        <f>Classement!Y13</f>
        <v>6</v>
      </c>
      <c r="V12" s="46">
        <f>Classement!Z13</f>
        <v>4</v>
      </c>
      <c r="W12" s="46">
        <f>Classement!AA13</f>
        <v>12</v>
      </c>
      <c r="X12" s="46">
        <f>Classement!AB13</f>
        <v>28</v>
      </c>
      <c r="Y12" s="46">
        <f>Classement!AC13</f>
        <v>53</v>
      </c>
      <c r="Z12" s="47">
        <f>Classement!AD13</f>
        <v>-25</v>
      </c>
      <c r="AB12" s="62">
        <v>4</v>
      </c>
      <c r="AC12" s="62">
        <f t="shared" si="9"/>
        <v>11</v>
      </c>
      <c r="AD12" s="62">
        <f t="shared" si="10"/>
        <v>4</v>
      </c>
      <c r="AE12" s="40">
        <f>IF(ISERROR(HLOOKUP(AE$2,Calendrier!$B11:$M$14,$AB12,FALSE))=TRUE,"",Calendrier!$A11)</f>
      </c>
      <c r="AF12" s="41">
        <f>IF(ISERROR(HLOOKUP(AE$2,Calendrier!$B11:$M$14,$AB12,FALSE))=TRUE,"",HLOOKUP(AE$2,Calendrier!$B11:$M$14,$AB12,FALSE))</f>
      </c>
      <c r="AG12" s="62"/>
      <c r="AJ12" s="41"/>
    </row>
    <row r="13" spans="1:36" ht="18" customHeight="1" thickBot="1">
      <c r="A13" s="42" t="str">
        <f t="shared" si="11"/>
        <v>Saint Léonard 2</v>
      </c>
      <c r="B13" s="61">
        <v>1</v>
      </c>
      <c r="C13" s="61">
        <v>2</v>
      </c>
      <c r="D13" s="43" t="str">
        <f t="shared" si="12"/>
        <v>Saint Priest Taurion</v>
      </c>
      <c r="F13" s="63">
        <f t="shared" si="13"/>
        <v>1</v>
      </c>
      <c r="G13" s="63">
        <f t="shared" si="14"/>
        <v>0</v>
      </c>
      <c r="H13" s="63">
        <f t="shared" si="15"/>
        <v>1</v>
      </c>
      <c r="I13" s="63">
        <f t="shared" si="16"/>
        <v>0</v>
      </c>
      <c r="J13" s="63">
        <f t="shared" si="16"/>
        <v>0</v>
      </c>
      <c r="K13" s="63">
        <f t="shared" si="17"/>
        <v>1</v>
      </c>
      <c r="L13" s="63">
        <f t="shared" si="18"/>
        <v>0</v>
      </c>
      <c r="M13" s="62">
        <f t="shared" si="19"/>
        <v>1</v>
      </c>
      <c r="N13" s="62">
        <f t="shared" si="19"/>
        <v>2</v>
      </c>
      <c r="Q13" s="48">
        <f>Classement!U14</f>
        <v>11</v>
      </c>
      <c r="R13" s="49" t="str">
        <f>Classement!V14</f>
        <v>Saint Léonard 2</v>
      </c>
      <c r="S13" s="50">
        <f>Classement!W14</f>
        <v>42</v>
      </c>
      <c r="T13" s="50">
        <f>Classement!X14</f>
        <v>22</v>
      </c>
      <c r="U13" s="50">
        <f>Classement!Y14</f>
        <v>4</v>
      </c>
      <c r="V13" s="50">
        <f>Classement!Z14</f>
        <v>8</v>
      </c>
      <c r="W13" s="50">
        <f>Classement!AA14</f>
        <v>10</v>
      </c>
      <c r="X13" s="50">
        <f>Classement!AB14</f>
        <v>24</v>
      </c>
      <c r="Y13" s="50">
        <f>Classement!AC14</f>
        <v>35</v>
      </c>
      <c r="Z13" s="51">
        <f>Classement!AD14</f>
        <v>-11</v>
      </c>
      <c r="AB13" s="62">
        <v>3</v>
      </c>
      <c r="AC13" s="62">
        <f t="shared" si="9"/>
        <v>12</v>
      </c>
      <c r="AD13" s="62">
        <f t="shared" si="10"/>
        <v>3</v>
      </c>
      <c r="AE13" s="40">
        <f>IF(ISERROR(HLOOKUP(AE$2,Calendrier!$B12:$M$14,$AB13,FALSE))=TRUE,"",Calendrier!$A12)</f>
      </c>
      <c r="AF13" s="41">
        <f>IF(ISERROR(HLOOKUP(AE$2,Calendrier!$B12:$M$14,$AB13,FALSE))=TRUE,"",HLOOKUP(AE$2,Calendrier!$B12:$M$14,$AB13,FALSE))</f>
      </c>
      <c r="AJ13" s="41"/>
    </row>
    <row r="14" spans="1:36" ht="18" customHeight="1" thickBot="1">
      <c r="A14" s="42" t="str">
        <f t="shared" si="11"/>
        <v>Eymoutiers</v>
      </c>
      <c r="B14" s="61">
        <v>3</v>
      </c>
      <c r="C14" s="61">
        <v>4</v>
      </c>
      <c r="D14" s="43" t="str">
        <f t="shared" si="12"/>
        <v>Pierre Buffière 2</v>
      </c>
      <c r="F14" s="63">
        <f t="shared" si="13"/>
        <v>1</v>
      </c>
      <c r="G14" s="63">
        <f t="shared" si="14"/>
        <v>0</v>
      </c>
      <c r="H14" s="63">
        <f t="shared" si="15"/>
        <v>1</v>
      </c>
      <c r="I14" s="63">
        <f t="shared" si="16"/>
        <v>0</v>
      </c>
      <c r="J14" s="63">
        <f t="shared" si="16"/>
        <v>0</v>
      </c>
      <c r="K14" s="63">
        <f t="shared" si="17"/>
        <v>1</v>
      </c>
      <c r="L14" s="63">
        <f t="shared" si="18"/>
        <v>0</v>
      </c>
      <c r="M14" s="62">
        <f t="shared" si="19"/>
        <v>3</v>
      </c>
      <c r="N14" s="62">
        <f t="shared" si="19"/>
        <v>4</v>
      </c>
      <c r="Q14" s="64">
        <f>Classement!U15</f>
        <v>12</v>
      </c>
      <c r="R14" s="65" t="str">
        <f>Classement!V15</f>
        <v>Saint Hilaire les Places</v>
      </c>
      <c r="S14" s="66">
        <f>Classement!W15</f>
        <v>37</v>
      </c>
      <c r="T14" s="66">
        <f>Classement!X15</f>
        <v>22</v>
      </c>
      <c r="U14" s="66">
        <f>Classement!Y15</f>
        <v>3</v>
      </c>
      <c r="V14" s="66">
        <f>Classement!Z15</f>
        <v>6</v>
      </c>
      <c r="W14" s="66">
        <f>Classement!AA15</f>
        <v>13</v>
      </c>
      <c r="X14" s="66">
        <f>Classement!AB15</f>
        <v>39</v>
      </c>
      <c r="Y14" s="66">
        <f>Classement!AC15</f>
        <v>68</v>
      </c>
      <c r="Z14" s="67">
        <f>Classement!AD15</f>
        <v>-29</v>
      </c>
      <c r="AB14" s="62">
        <v>2</v>
      </c>
      <c r="AC14" s="62">
        <f t="shared" si="9"/>
        <v>6</v>
      </c>
      <c r="AD14" s="62">
        <f t="shared" si="10"/>
        <v>200</v>
      </c>
      <c r="AE14" s="40" t="str">
        <f>IF(ISERROR(HLOOKUP(AE$2,Calendrier!$B13:$M$14,$AB14,FALSE))=TRUE,"",Calendrier!$A13)</f>
        <v>Boisseuil</v>
      </c>
      <c r="AF14" s="41" t="str">
        <f>IF(ISERROR(HLOOKUP(AE$2,Calendrier!$B13:$M$14,$AB14,FALSE))=TRUE,"",HLOOKUP(AE$2,Calendrier!$B13:$M$14,$AB14,FALSE))</f>
        <v>Elan Sportif</v>
      </c>
      <c r="AJ14" s="41"/>
    </row>
    <row r="15" spans="1:36" ht="18" customHeight="1" thickBot="1">
      <c r="A15" s="42" t="str">
        <f t="shared" si="11"/>
        <v>Flavignac</v>
      </c>
      <c r="B15" s="61">
        <v>2</v>
      </c>
      <c r="C15" s="61">
        <v>0</v>
      </c>
      <c r="D15" s="43" t="str">
        <f t="shared" si="12"/>
        <v>Nexon</v>
      </c>
      <c r="F15" s="63">
        <f t="shared" si="13"/>
        <v>1</v>
      </c>
      <c r="G15" s="63">
        <f t="shared" si="14"/>
        <v>1</v>
      </c>
      <c r="H15" s="63">
        <f t="shared" si="15"/>
        <v>0</v>
      </c>
      <c r="I15" s="63">
        <f t="shared" si="16"/>
        <v>0</v>
      </c>
      <c r="J15" s="63">
        <f t="shared" si="16"/>
        <v>0</v>
      </c>
      <c r="K15" s="63">
        <f t="shared" si="17"/>
        <v>0</v>
      </c>
      <c r="L15" s="63">
        <f t="shared" si="18"/>
        <v>1</v>
      </c>
      <c r="M15" s="62">
        <f t="shared" si="19"/>
        <v>2</v>
      </c>
      <c r="N15" s="62">
        <f t="shared" si="19"/>
        <v>0</v>
      </c>
      <c r="AJ15" s="41"/>
    </row>
    <row r="16" spans="1:36" ht="18" customHeight="1" thickBot="1">
      <c r="A16" s="42" t="str">
        <f t="shared" si="11"/>
        <v>Limoges Lafarge 2</v>
      </c>
      <c r="B16" s="61">
        <v>4</v>
      </c>
      <c r="C16" s="61">
        <v>5</v>
      </c>
      <c r="D16" s="43" t="str">
        <f t="shared" si="12"/>
        <v>AFP Limoges</v>
      </c>
      <c r="F16" s="63">
        <f t="shared" si="13"/>
        <v>1</v>
      </c>
      <c r="G16" s="63">
        <f t="shared" si="14"/>
        <v>0</v>
      </c>
      <c r="H16" s="63">
        <f t="shared" si="15"/>
        <v>1</v>
      </c>
      <c r="I16" s="63">
        <f t="shared" si="16"/>
        <v>0</v>
      </c>
      <c r="J16" s="63">
        <f t="shared" si="16"/>
        <v>0</v>
      </c>
      <c r="K16" s="63">
        <f t="shared" si="17"/>
        <v>1</v>
      </c>
      <c r="L16" s="63">
        <f t="shared" si="18"/>
        <v>0</v>
      </c>
      <c r="M16" s="62">
        <f t="shared" si="19"/>
        <v>4</v>
      </c>
      <c r="N16" s="62">
        <f t="shared" si="19"/>
        <v>5</v>
      </c>
      <c r="AJ16" s="41"/>
    </row>
    <row r="17" spans="1:36" ht="18" customHeight="1" thickBot="1">
      <c r="A17" s="42" t="str">
        <f t="shared" si="11"/>
        <v>Elan Sportif</v>
      </c>
      <c r="B17" s="61">
        <v>0</v>
      </c>
      <c r="C17" s="61">
        <v>2</v>
      </c>
      <c r="D17" s="43" t="str">
        <f t="shared" si="12"/>
        <v>Boisseuil</v>
      </c>
      <c r="F17" s="63">
        <f t="shared" si="13"/>
        <v>1</v>
      </c>
      <c r="G17" s="63">
        <f t="shared" si="14"/>
        <v>0</v>
      </c>
      <c r="H17" s="63">
        <f t="shared" si="15"/>
        <v>1</v>
      </c>
      <c r="I17" s="63">
        <f t="shared" si="16"/>
        <v>0</v>
      </c>
      <c r="J17" s="63">
        <f t="shared" si="16"/>
        <v>0</v>
      </c>
      <c r="K17" s="63">
        <f t="shared" si="17"/>
        <v>1</v>
      </c>
      <c r="L17" s="63">
        <f t="shared" si="18"/>
        <v>0</v>
      </c>
      <c r="M17" s="62">
        <f t="shared" si="19"/>
        <v>0</v>
      </c>
      <c r="N17" s="62">
        <f t="shared" si="19"/>
        <v>2</v>
      </c>
      <c r="AJ17" s="41"/>
    </row>
    <row r="18" spans="1:36" ht="18" customHeight="1">
      <c r="A18" s="60"/>
      <c r="B18" s="115" t="str">
        <f>IF(SUM(B12:C17)=0,"",CONCATENATE(SUM(B12:C17)," Buts"))</f>
        <v>27 Buts</v>
      </c>
      <c r="C18" s="115"/>
      <c r="D18" s="60"/>
      <c r="AJ18" s="41"/>
    </row>
    <row r="19" ht="19.5">
      <c r="AJ19" s="41"/>
    </row>
    <row r="20" ht="19.5">
      <c r="AJ20" s="41"/>
    </row>
    <row r="21" ht="19.5">
      <c r="AJ21" s="41"/>
    </row>
    <row r="22" ht="19.5">
      <c r="AJ22" s="41"/>
    </row>
    <row r="23" ht="19.5">
      <c r="AJ23" s="41"/>
    </row>
  </sheetData>
  <sheetProtection password="CB07" sheet="1" objects="1" scenarios="1"/>
  <mergeCells count="4">
    <mergeCell ref="B9:C9"/>
    <mergeCell ref="B18:C18"/>
    <mergeCell ref="A1:D1"/>
    <mergeCell ref="Q1:Z1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2212"/>
  <dimension ref="A1:AJ23"/>
  <sheetViews>
    <sheetView showGridLines="0" workbookViewId="0" topLeftCell="A1">
      <selection activeCell="D21" sqref="D21"/>
    </sheetView>
  </sheetViews>
  <sheetFormatPr defaultColWidth="11.421875" defaultRowHeight="12.75"/>
  <cols>
    <col min="1" max="1" width="28.421875" style="62" customWidth="1"/>
    <col min="2" max="3" width="4.00390625" style="63" customWidth="1"/>
    <col min="4" max="4" width="28.421875" style="62" customWidth="1"/>
    <col min="5" max="15" width="6.28125" style="62" hidden="1" customWidth="1"/>
    <col min="16" max="16" width="2.57421875" style="62" customWidth="1"/>
    <col min="17" max="17" width="4.421875" style="63" customWidth="1"/>
    <col min="18" max="18" width="28.421875" style="62" customWidth="1"/>
    <col min="19" max="26" width="4.8515625" style="62" customWidth="1"/>
    <col min="27" max="30" width="8.140625" style="62" hidden="1" customWidth="1"/>
    <col min="31" max="31" width="8.140625" style="40" hidden="1" customWidth="1"/>
    <col min="32" max="33" width="8.140625" style="41" hidden="1" customWidth="1"/>
    <col min="34" max="34" width="8.140625" style="40" hidden="1" customWidth="1"/>
    <col min="35" max="35" width="0" style="41" hidden="1" customWidth="1"/>
    <col min="36" max="36" width="5.00390625" style="62" hidden="1" customWidth="1"/>
    <col min="37" max="48" width="0" style="62" hidden="1" customWidth="1"/>
    <col min="49" max="16384" width="11.421875" style="62" customWidth="1"/>
  </cols>
  <sheetData>
    <row r="1" spans="1:26" ht="24.75" thickBot="1">
      <c r="A1" s="116" t="str">
        <f>Classement!V1</f>
        <v>Deuxième division poule B</v>
      </c>
      <c r="B1" s="116"/>
      <c r="C1" s="116"/>
      <c r="D1" s="116"/>
      <c r="Q1" s="117" t="s">
        <v>55</v>
      </c>
      <c r="R1" s="117"/>
      <c r="S1" s="117"/>
      <c r="T1" s="117"/>
      <c r="U1" s="117"/>
      <c r="V1" s="117"/>
      <c r="W1" s="117"/>
      <c r="X1" s="117"/>
      <c r="Y1" s="117"/>
      <c r="Z1" s="117"/>
    </row>
    <row r="2" spans="1:32" ht="18" customHeight="1" thickBot="1">
      <c r="A2" s="56" t="s">
        <v>0</v>
      </c>
      <c r="B2" s="57">
        <f>Calendrier!S9</f>
        <v>7</v>
      </c>
      <c r="C2" s="58"/>
      <c r="D2" s="59">
        <f>VLOOKUP(B2,Calendrier!S3:T13,2,FALSE)</f>
        <v>39403</v>
      </c>
      <c r="F2" s="63" t="s">
        <v>1</v>
      </c>
      <c r="G2" s="63" t="s">
        <v>6</v>
      </c>
      <c r="H2" s="63" t="s">
        <v>7</v>
      </c>
      <c r="I2" s="62" t="s">
        <v>8</v>
      </c>
      <c r="J2" s="62" t="s">
        <v>9</v>
      </c>
      <c r="K2" s="62" t="s">
        <v>10</v>
      </c>
      <c r="L2" s="62" t="s">
        <v>11</v>
      </c>
      <c r="M2" s="62" t="s">
        <v>13</v>
      </c>
      <c r="N2" s="62" t="s">
        <v>14</v>
      </c>
      <c r="Q2" s="52"/>
      <c r="R2" s="53" t="str">
        <f>Classement!V3</f>
        <v>Club</v>
      </c>
      <c r="S2" s="54" t="str">
        <f>Classement!W3</f>
        <v>Pts</v>
      </c>
      <c r="T2" s="54" t="str">
        <f>Classement!X3</f>
        <v>J</v>
      </c>
      <c r="U2" s="54" t="str">
        <f>Classement!Y3</f>
        <v>G</v>
      </c>
      <c r="V2" s="54" t="str">
        <f>Classement!Z3</f>
        <v>N</v>
      </c>
      <c r="W2" s="54" t="str">
        <f>Classement!AA3</f>
        <v>P</v>
      </c>
      <c r="X2" s="54" t="str">
        <f>Classement!AB3</f>
        <v>Bp</v>
      </c>
      <c r="Y2" s="54" t="str">
        <f>Classement!AC3</f>
        <v>Bc</v>
      </c>
      <c r="Z2" s="55" t="str">
        <f>Classement!AD3</f>
        <v>diff</v>
      </c>
      <c r="AE2" s="40">
        <f>B2</f>
        <v>7</v>
      </c>
      <c r="AF2" s="41" t="s">
        <v>22</v>
      </c>
    </row>
    <row r="3" spans="1:36" ht="18" customHeight="1" thickBot="1">
      <c r="A3" s="42" t="str">
        <f aca="true" t="shared" si="0" ref="A3:A8">VLOOKUP(AG3,AC$3:AF$22,3,FALSE)</f>
        <v>Limoges Lafarge 2</v>
      </c>
      <c r="B3" s="61">
        <v>1</v>
      </c>
      <c r="C3" s="61">
        <v>5</v>
      </c>
      <c r="D3" s="43" t="str">
        <f aca="true" t="shared" si="1" ref="D3:D8">VLOOKUP(AG3,AC$3:AF$22,4,FALSE)</f>
        <v>Saint Priest Taurion</v>
      </c>
      <c r="F3" s="63">
        <f aca="true" t="shared" si="2" ref="F3:F8">IF(B3="",0,IF(C3="",0,1))</f>
        <v>1</v>
      </c>
      <c r="G3" s="63">
        <f aca="true" t="shared" si="3" ref="G3:G8">IF($F3=1,IF($B3&gt;$C3,1,0),0)</f>
        <v>0</v>
      </c>
      <c r="H3" s="63">
        <f aca="true" t="shared" si="4" ref="H3:H8">IF($F3=1,IF($C3&gt;$B3,1,0),0)</f>
        <v>1</v>
      </c>
      <c r="I3" s="63">
        <f>IF($F3=1,IF($B3=$C3,1,0),0)</f>
        <v>0</v>
      </c>
      <c r="J3" s="63">
        <f>IF($F3=1,IF($B3=$C3,1,0),0)</f>
        <v>0</v>
      </c>
      <c r="K3" s="63">
        <f aca="true" t="shared" si="5" ref="K3:K8">IF($F3=1,IF($B3&lt;$C3,1,0),0)</f>
        <v>1</v>
      </c>
      <c r="L3" s="63">
        <f aca="true" t="shared" si="6" ref="L3:L8">IF($F3=1,IF($B3&gt;$C3,1,0),0)</f>
        <v>0</v>
      </c>
      <c r="M3" s="62">
        <f aca="true" t="shared" si="7" ref="M3:N8">B3</f>
        <v>1</v>
      </c>
      <c r="N3" s="62">
        <f t="shared" si="7"/>
        <v>5</v>
      </c>
      <c r="Q3" s="48">
        <f>Classement!U4</f>
        <v>1</v>
      </c>
      <c r="R3" s="49" t="str">
        <f>Classement!V4</f>
        <v>Pierre Buffière 2</v>
      </c>
      <c r="S3" s="50">
        <f>Classement!W4</f>
        <v>62</v>
      </c>
      <c r="T3" s="50">
        <f>Classement!X4</f>
        <v>22</v>
      </c>
      <c r="U3" s="50">
        <f>Classement!Y4</f>
        <v>11</v>
      </c>
      <c r="V3" s="50">
        <f>Classement!Z4</f>
        <v>7</v>
      </c>
      <c r="W3" s="50">
        <f>Classement!AA4</f>
        <v>4</v>
      </c>
      <c r="X3" s="50">
        <f>Classement!AB4</f>
        <v>39</v>
      </c>
      <c r="Y3" s="50">
        <f>Classement!AC4</f>
        <v>28</v>
      </c>
      <c r="Z3" s="51">
        <f>Classement!AD4</f>
        <v>11</v>
      </c>
      <c r="AB3" s="62">
        <v>13</v>
      </c>
      <c r="AC3" s="62">
        <f>RANK(AD3,AD$3:AD$22)</f>
        <v>7</v>
      </c>
      <c r="AD3" s="62">
        <f>IF(AE3=AF3,$AB3,$AB3*100)</f>
        <v>13</v>
      </c>
      <c r="AE3" s="40">
        <f>IF(ISERROR(HLOOKUP(AE$2,Calendrier!$B2:$M$14,$AB3,FALSE))=TRUE,"",Calendrier!$A2)</f>
      </c>
      <c r="AF3" s="41">
        <f>IF(ISERROR(HLOOKUP(AE$2,Calendrier!$B2:$M$14,$AB3,FALSE))=TRUE,"",HLOOKUP(AE$2,Calendrier!$B2:$M$14,$AB3,FALSE))</f>
      </c>
      <c r="AG3" s="62">
        <v>1</v>
      </c>
      <c r="AJ3" s="41"/>
    </row>
    <row r="4" spans="1:36" ht="18" customHeight="1" thickBot="1">
      <c r="A4" s="42" t="str">
        <f t="shared" si="0"/>
        <v>Flavignac</v>
      </c>
      <c r="B4" s="61">
        <v>3</v>
      </c>
      <c r="C4" s="61">
        <v>3</v>
      </c>
      <c r="D4" s="43" t="str">
        <f t="shared" si="1"/>
        <v>AFP Limoges</v>
      </c>
      <c r="F4" s="63">
        <f t="shared" si="2"/>
        <v>1</v>
      </c>
      <c r="G4" s="63">
        <f t="shared" si="3"/>
        <v>0</v>
      </c>
      <c r="H4" s="63">
        <f t="shared" si="4"/>
        <v>0</v>
      </c>
      <c r="I4" s="63">
        <f aca="true" t="shared" si="8" ref="I4:J8">IF($F4=1,IF($B4=$C4,1,0),0)</f>
        <v>1</v>
      </c>
      <c r="J4" s="63">
        <f t="shared" si="8"/>
        <v>1</v>
      </c>
      <c r="K4" s="63">
        <f t="shared" si="5"/>
        <v>0</v>
      </c>
      <c r="L4" s="63">
        <f t="shared" si="6"/>
        <v>0</v>
      </c>
      <c r="M4" s="62">
        <f t="shared" si="7"/>
        <v>3</v>
      </c>
      <c r="N4" s="62">
        <f t="shared" si="7"/>
        <v>3</v>
      </c>
      <c r="Q4" s="44">
        <f>Classement!U5</f>
        <v>2</v>
      </c>
      <c r="R4" s="45" t="str">
        <f>Classement!V5</f>
        <v>Boisseuil</v>
      </c>
      <c r="S4" s="46">
        <f>Classement!W5</f>
        <v>60</v>
      </c>
      <c r="T4" s="46">
        <f>Classement!X5</f>
        <v>22</v>
      </c>
      <c r="U4" s="46">
        <f>Classement!Y5</f>
        <v>10</v>
      </c>
      <c r="V4" s="46">
        <f>Classement!Z5</f>
        <v>8</v>
      </c>
      <c r="W4" s="46">
        <f>Classement!AA5</f>
        <v>4</v>
      </c>
      <c r="X4" s="46">
        <f>Classement!AB5</f>
        <v>49</v>
      </c>
      <c r="Y4" s="46">
        <f>Classement!AC5</f>
        <v>29</v>
      </c>
      <c r="Z4" s="47">
        <f>Classement!AD5</f>
        <v>20</v>
      </c>
      <c r="AB4" s="62">
        <v>12</v>
      </c>
      <c r="AC4" s="62">
        <f aca="true" t="shared" si="9" ref="AC4:AC14">RANK(AD4,AD$3:AD$22)</f>
        <v>8</v>
      </c>
      <c r="AD4" s="62">
        <f aca="true" t="shared" si="10" ref="AD4:AD14">IF(AE4=AF4,$AB4,$AB4*100)</f>
        <v>12</v>
      </c>
      <c r="AE4" s="40">
        <f>IF(ISERROR(HLOOKUP(AE$2,Calendrier!$B3:$M$14,$AB4,FALSE))=TRUE,"",Calendrier!$A3)</f>
      </c>
      <c r="AF4" s="41">
        <f>IF(ISERROR(HLOOKUP(AE$2,Calendrier!$B3:$M$14,$AB4,FALSE))=TRUE,"",HLOOKUP(AE$2,Calendrier!$B3:$M$14,$AB4,FALSE))</f>
      </c>
      <c r="AG4" s="62">
        <v>2</v>
      </c>
      <c r="AJ4" s="41"/>
    </row>
    <row r="5" spans="1:36" ht="18" customHeight="1" thickBot="1">
      <c r="A5" s="42" t="str">
        <f t="shared" si="0"/>
        <v>Oradour sur Vayres</v>
      </c>
      <c r="B5" s="61">
        <v>1</v>
      </c>
      <c r="C5" s="61">
        <v>3</v>
      </c>
      <c r="D5" s="43" t="str">
        <f t="shared" si="1"/>
        <v>Pierre Buffière 2</v>
      </c>
      <c r="F5" s="63">
        <f t="shared" si="2"/>
        <v>1</v>
      </c>
      <c r="G5" s="63">
        <f t="shared" si="3"/>
        <v>0</v>
      </c>
      <c r="H5" s="63">
        <f t="shared" si="4"/>
        <v>1</v>
      </c>
      <c r="I5" s="63">
        <f t="shared" si="8"/>
        <v>0</v>
      </c>
      <c r="J5" s="63">
        <f t="shared" si="8"/>
        <v>0</v>
      </c>
      <c r="K5" s="63">
        <f t="shared" si="5"/>
        <v>1</v>
      </c>
      <c r="L5" s="63">
        <f t="shared" si="6"/>
        <v>0</v>
      </c>
      <c r="M5" s="62">
        <f t="shared" si="7"/>
        <v>1</v>
      </c>
      <c r="N5" s="62">
        <f t="shared" si="7"/>
        <v>3</v>
      </c>
      <c r="Q5" s="48">
        <f>Classement!U6</f>
        <v>3</v>
      </c>
      <c r="R5" s="49" t="str">
        <f>Classement!V6</f>
        <v>Saint Priest Taurion</v>
      </c>
      <c r="S5" s="50">
        <f>Classement!W6</f>
        <v>59</v>
      </c>
      <c r="T5" s="50">
        <f>Classement!X6</f>
        <v>22</v>
      </c>
      <c r="U5" s="50">
        <f>Classement!Y6</f>
        <v>11</v>
      </c>
      <c r="V5" s="50">
        <f>Classement!Z6</f>
        <v>4</v>
      </c>
      <c r="W5" s="50">
        <f>Classement!AA6</f>
        <v>7</v>
      </c>
      <c r="X5" s="50">
        <f>Classement!AB6</f>
        <v>51</v>
      </c>
      <c r="Y5" s="50">
        <f>Classement!AC6</f>
        <v>37</v>
      </c>
      <c r="Z5" s="51">
        <f>Classement!AD6</f>
        <v>14</v>
      </c>
      <c r="AB5" s="62">
        <v>11</v>
      </c>
      <c r="AC5" s="62">
        <f t="shared" si="9"/>
        <v>9</v>
      </c>
      <c r="AD5" s="62">
        <f t="shared" si="10"/>
        <v>11</v>
      </c>
      <c r="AE5" s="40">
        <f>IF(ISERROR(HLOOKUP(AE$2,Calendrier!$B4:$M$14,$AB5,FALSE))=TRUE,"",Calendrier!$A4)</f>
      </c>
      <c r="AF5" s="41">
        <f>IF(ISERROR(HLOOKUP(AE$2,Calendrier!$B4:$M$14,$AB5,FALSE))=TRUE,"",HLOOKUP(AE$2,Calendrier!$B4:$M$14,$AB5,FALSE))</f>
      </c>
      <c r="AG5" s="62">
        <v>3</v>
      </c>
      <c r="AJ5" s="41"/>
    </row>
    <row r="6" spans="1:36" ht="18" customHeight="1" thickBot="1">
      <c r="A6" s="42" t="str">
        <f t="shared" si="0"/>
        <v>Saint Léonard 2</v>
      </c>
      <c r="B6" s="61">
        <v>1</v>
      </c>
      <c r="C6" s="61">
        <v>1</v>
      </c>
      <c r="D6" s="43" t="str">
        <f t="shared" si="1"/>
        <v>Boisseuil</v>
      </c>
      <c r="F6" s="63">
        <f t="shared" si="2"/>
        <v>1</v>
      </c>
      <c r="G6" s="63">
        <f t="shared" si="3"/>
        <v>0</v>
      </c>
      <c r="H6" s="63">
        <f t="shared" si="4"/>
        <v>0</v>
      </c>
      <c r="I6" s="63">
        <f t="shared" si="8"/>
        <v>1</v>
      </c>
      <c r="J6" s="63">
        <f t="shared" si="8"/>
        <v>1</v>
      </c>
      <c r="K6" s="63">
        <f t="shared" si="5"/>
        <v>0</v>
      </c>
      <c r="L6" s="63">
        <f t="shared" si="6"/>
        <v>0</v>
      </c>
      <c r="M6" s="62">
        <f t="shared" si="7"/>
        <v>1</v>
      </c>
      <c r="N6" s="62">
        <f t="shared" si="7"/>
        <v>1</v>
      </c>
      <c r="Q6" s="44">
        <f>Classement!U7</f>
        <v>4</v>
      </c>
      <c r="R6" s="45" t="str">
        <f>Classement!V7</f>
        <v>Eymoutiers</v>
      </c>
      <c r="S6" s="46">
        <f>Classement!W7</f>
        <v>59</v>
      </c>
      <c r="T6" s="46">
        <f>Classement!X7</f>
        <v>22</v>
      </c>
      <c r="U6" s="46">
        <f>Classement!Y7</f>
        <v>11</v>
      </c>
      <c r="V6" s="46">
        <f>Classement!Z7</f>
        <v>4</v>
      </c>
      <c r="W6" s="46">
        <f>Classement!AA7</f>
        <v>7</v>
      </c>
      <c r="X6" s="46">
        <f>Classement!AB7</f>
        <v>37</v>
      </c>
      <c r="Y6" s="46">
        <f>Classement!AC7</f>
        <v>33</v>
      </c>
      <c r="Z6" s="47">
        <f>Classement!AD7</f>
        <v>4</v>
      </c>
      <c r="AB6" s="62">
        <v>10</v>
      </c>
      <c r="AC6" s="62">
        <f t="shared" si="9"/>
        <v>1</v>
      </c>
      <c r="AD6" s="62">
        <f t="shared" si="10"/>
        <v>1000</v>
      </c>
      <c r="AE6" s="40" t="str">
        <f>IF(ISERROR(HLOOKUP(AE$2,Calendrier!$B5:$M$14,$AB6,FALSE))=TRUE,"",Calendrier!$A5)</f>
        <v>Limoges Lafarge 2</v>
      </c>
      <c r="AF6" s="41" t="str">
        <f>IF(ISERROR(HLOOKUP(AE$2,Calendrier!$B5:$M$14,$AB6,FALSE))=TRUE,"",HLOOKUP(AE$2,Calendrier!$B5:$M$14,$AB6,FALSE))</f>
        <v>Saint Priest Taurion</v>
      </c>
      <c r="AG6" s="62">
        <v>4</v>
      </c>
      <c r="AJ6" s="41"/>
    </row>
    <row r="7" spans="1:36" ht="18" customHeight="1" thickBot="1">
      <c r="A7" s="42" t="str">
        <f t="shared" si="0"/>
        <v>Eymoutiers</v>
      </c>
      <c r="B7" s="61">
        <v>2</v>
      </c>
      <c r="C7" s="61">
        <v>1</v>
      </c>
      <c r="D7" s="43" t="str">
        <f t="shared" si="1"/>
        <v>Nexon</v>
      </c>
      <c r="F7" s="63">
        <f t="shared" si="2"/>
        <v>1</v>
      </c>
      <c r="G7" s="63">
        <f t="shared" si="3"/>
        <v>1</v>
      </c>
      <c r="H7" s="63">
        <f t="shared" si="4"/>
        <v>0</v>
      </c>
      <c r="I7" s="63">
        <f t="shared" si="8"/>
        <v>0</v>
      </c>
      <c r="J7" s="63">
        <f t="shared" si="8"/>
        <v>0</v>
      </c>
      <c r="K7" s="63">
        <f t="shared" si="5"/>
        <v>0</v>
      </c>
      <c r="L7" s="63">
        <f t="shared" si="6"/>
        <v>1</v>
      </c>
      <c r="M7" s="62">
        <f t="shared" si="7"/>
        <v>2</v>
      </c>
      <c r="N7" s="62">
        <f t="shared" si="7"/>
        <v>1</v>
      </c>
      <c r="Q7" s="48">
        <f>Classement!U8</f>
        <v>5</v>
      </c>
      <c r="R7" s="49" t="str">
        <f>Classement!V8</f>
        <v>Flavignac</v>
      </c>
      <c r="S7" s="50">
        <f>Classement!W8</f>
        <v>54</v>
      </c>
      <c r="T7" s="50">
        <f>Classement!X8</f>
        <v>22</v>
      </c>
      <c r="U7" s="50">
        <f>Classement!Y8</f>
        <v>8</v>
      </c>
      <c r="V7" s="50">
        <f>Classement!Z8</f>
        <v>8</v>
      </c>
      <c r="W7" s="50">
        <f>Classement!AA8</f>
        <v>6</v>
      </c>
      <c r="X7" s="50">
        <f>Classement!AB8</f>
        <v>47</v>
      </c>
      <c r="Y7" s="50">
        <f>Classement!AC8</f>
        <v>40</v>
      </c>
      <c r="Z7" s="51">
        <f>Classement!AD8</f>
        <v>7</v>
      </c>
      <c r="AB7" s="62">
        <v>9</v>
      </c>
      <c r="AC7" s="62">
        <f t="shared" si="9"/>
        <v>10</v>
      </c>
      <c r="AD7" s="62">
        <f t="shared" si="10"/>
        <v>9</v>
      </c>
      <c r="AE7" s="40">
        <f>IF(ISERROR(HLOOKUP(AE$2,Calendrier!$B6:$M$14,$AB7,FALSE))=TRUE,"",Calendrier!$A6)</f>
      </c>
      <c r="AF7" s="41">
        <f>IF(ISERROR(HLOOKUP(AE$2,Calendrier!$B6:$M$14,$AB7,FALSE))=TRUE,"",HLOOKUP(AE$2,Calendrier!$B6:$M$14,$AB7,FALSE))</f>
      </c>
      <c r="AG7" s="62">
        <v>5</v>
      </c>
      <c r="AJ7" s="41"/>
    </row>
    <row r="8" spans="1:36" ht="18" customHeight="1" thickBot="1">
      <c r="A8" s="42" t="str">
        <f t="shared" si="0"/>
        <v>Elan Sportif</v>
      </c>
      <c r="B8" s="61">
        <v>3</v>
      </c>
      <c r="C8" s="61">
        <v>2</v>
      </c>
      <c r="D8" s="43" t="str">
        <f t="shared" si="1"/>
        <v>Saint Hilaire les Places</v>
      </c>
      <c r="F8" s="63">
        <f t="shared" si="2"/>
        <v>1</v>
      </c>
      <c r="G8" s="63">
        <f t="shared" si="3"/>
        <v>1</v>
      </c>
      <c r="H8" s="63">
        <f t="shared" si="4"/>
        <v>0</v>
      </c>
      <c r="I8" s="63">
        <f t="shared" si="8"/>
        <v>0</v>
      </c>
      <c r="J8" s="63">
        <f t="shared" si="8"/>
        <v>0</v>
      </c>
      <c r="K8" s="63">
        <f t="shared" si="5"/>
        <v>0</v>
      </c>
      <c r="L8" s="63">
        <f t="shared" si="6"/>
        <v>1</v>
      </c>
      <c r="M8" s="62">
        <f t="shared" si="7"/>
        <v>3</v>
      </c>
      <c r="N8" s="62">
        <f t="shared" si="7"/>
        <v>2</v>
      </c>
      <c r="Q8" s="44">
        <f>Classement!U9</f>
        <v>6</v>
      </c>
      <c r="R8" s="45" t="str">
        <f>Classement!V9</f>
        <v>Nexon</v>
      </c>
      <c r="S8" s="46">
        <f>Classement!W9</f>
        <v>54</v>
      </c>
      <c r="T8" s="46">
        <f>Classement!X9</f>
        <v>22</v>
      </c>
      <c r="U8" s="46">
        <f>Classement!Y9</f>
        <v>9</v>
      </c>
      <c r="V8" s="46">
        <f>Classement!Z9</f>
        <v>5</v>
      </c>
      <c r="W8" s="46">
        <f>Classement!AA9</f>
        <v>8</v>
      </c>
      <c r="X8" s="46">
        <f>Classement!AB9</f>
        <v>32</v>
      </c>
      <c r="Y8" s="46">
        <f>Classement!AC9</f>
        <v>31</v>
      </c>
      <c r="Z8" s="47">
        <f>Classement!AD9</f>
        <v>1</v>
      </c>
      <c r="AB8" s="62">
        <v>8</v>
      </c>
      <c r="AC8" s="62">
        <f t="shared" si="9"/>
        <v>2</v>
      </c>
      <c r="AD8" s="62">
        <f t="shared" si="10"/>
        <v>800</v>
      </c>
      <c r="AE8" s="40" t="str">
        <f>IF(ISERROR(HLOOKUP(AE$2,Calendrier!$B7:$M$14,$AB8,FALSE))=TRUE,"",Calendrier!$A7)</f>
        <v>Flavignac</v>
      </c>
      <c r="AF8" s="41" t="str">
        <f>IF(ISERROR(HLOOKUP(AE$2,Calendrier!$B7:$M$14,$AB8,FALSE))=TRUE,"",HLOOKUP(AE$2,Calendrier!$B7:$M$14,$AB8,FALSE))</f>
        <v>AFP Limoges</v>
      </c>
      <c r="AG8" s="62">
        <v>6</v>
      </c>
      <c r="AJ8" s="41"/>
    </row>
    <row r="9" spans="1:36" ht="18" customHeight="1">
      <c r="A9" s="39"/>
      <c r="B9" s="114" t="str">
        <f>IF(SUM(B3:C8)=0,"",CONCATENATE(SUM(B3:C8)," Buts"))</f>
        <v>26 Buts</v>
      </c>
      <c r="C9" s="114"/>
      <c r="D9" s="39"/>
      <c r="Q9" s="48">
        <f>Classement!U10</f>
        <v>7</v>
      </c>
      <c r="R9" s="49" t="str">
        <f>Classement!V10</f>
        <v>Oradour sur Vayres</v>
      </c>
      <c r="S9" s="50">
        <f>Classement!W10</f>
        <v>53</v>
      </c>
      <c r="T9" s="50">
        <f>Classement!X10</f>
        <v>22</v>
      </c>
      <c r="U9" s="50">
        <f>Classement!Y10</f>
        <v>8</v>
      </c>
      <c r="V9" s="50">
        <f>Classement!Z10</f>
        <v>7</v>
      </c>
      <c r="W9" s="50">
        <f>Classement!AA10</f>
        <v>7</v>
      </c>
      <c r="X9" s="50">
        <f>Classement!AB10</f>
        <v>39</v>
      </c>
      <c r="Y9" s="50">
        <f>Classement!AC10</f>
        <v>43</v>
      </c>
      <c r="Z9" s="51">
        <f>Classement!AD10</f>
        <v>-4</v>
      </c>
      <c r="AB9" s="62">
        <v>7</v>
      </c>
      <c r="AC9" s="62">
        <f t="shared" si="9"/>
        <v>3</v>
      </c>
      <c r="AD9" s="62">
        <f t="shared" si="10"/>
        <v>700</v>
      </c>
      <c r="AE9" s="40" t="str">
        <f>IF(ISERROR(HLOOKUP(AE$2,Calendrier!$B8:$M$14,$AB9,FALSE))=TRUE,"",Calendrier!$A8)</f>
        <v>Oradour sur Vayres</v>
      </c>
      <c r="AF9" s="41" t="str">
        <f>IF(ISERROR(HLOOKUP(AE$2,Calendrier!$B8:$M$14,$AB9,FALSE))=TRUE,"",HLOOKUP(AE$2,Calendrier!$B8:$M$14,$AB9,FALSE))</f>
        <v>Pierre Buffière 2</v>
      </c>
      <c r="AG9" s="62"/>
      <c r="AJ9" s="41"/>
    </row>
    <row r="10" spans="17:36" ht="18" customHeight="1">
      <c r="Q10" s="44">
        <f>Classement!U11</f>
        <v>8</v>
      </c>
      <c r="R10" s="45" t="str">
        <f>Classement!V11</f>
        <v>AFP Limoges</v>
      </c>
      <c r="S10" s="46">
        <f>Classement!W11</f>
        <v>51</v>
      </c>
      <c r="T10" s="46">
        <f>Classement!X11</f>
        <v>22</v>
      </c>
      <c r="U10" s="46">
        <f>Classement!Y11</f>
        <v>8</v>
      </c>
      <c r="V10" s="46">
        <f>Classement!Z11</f>
        <v>5</v>
      </c>
      <c r="W10" s="46">
        <f>Classement!AA11</f>
        <v>9</v>
      </c>
      <c r="X10" s="46">
        <f>Classement!AB11</f>
        <v>54</v>
      </c>
      <c r="Y10" s="46">
        <f>Classement!AC11</f>
        <v>44</v>
      </c>
      <c r="Z10" s="47">
        <f>Classement!AD11</f>
        <v>10</v>
      </c>
      <c r="AB10" s="62">
        <v>6</v>
      </c>
      <c r="AC10" s="62">
        <f t="shared" si="9"/>
        <v>4</v>
      </c>
      <c r="AD10" s="62">
        <f t="shared" si="10"/>
        <v>600</v>
      </c>
      <c r="AE10" s="40" t="str">
        <f>IF(ISERROR(HLOOKUP(AE$2,Calendrier!$B9:$M$14,$AB10,FALSE))=TRUE,"",Calendrier!$A9)</f>
        <v>Saint Léonard 2</v>
      </c>
      <c r="AF10" s="41" t="str">
        <f>IF(ISERROR(HLOOKUP(AE$2,Calendrier!$B9:$M$14,$AB10,FALSE))=TRUE,"",HLOOKUP(AE$2,Calendrier!$B9:$M$14,$AB10,FALSE))</f>
        <v>Boisseuil</v>
      </c>
      <c r="AG10" s="62"/>
      <c r="AJ10" s="41"/>
    </row>
    <row r="11" spans="1:36" ht="18" customHeight="1" thickBot="1">
      <c r="A11" s="56" t="s">
        <v>0</v>
      </c>
      <c r="B11" s="57">
        <f>B2+11</f>
        <v>18</v>
      </c>
      <c r="C11" s="58"/>
      <c r="D11" s="59">
        <f>VLOOKUP(B11,Calendrier!W3:X13,2,FALSE)</f>
        <v>39538</v>
      </c>
      <c r="F11" s="63" t="s">
        <v>1</v>
      </c>
      <c r="G11" s="63" t="s">
        <v>6</v>
      </c>
      <c r="H11" s="63" t="s">
        <v>7</v>
      </c>
      <c r="I11" s="62" t="s">
        <v>8</v>
      </c>
      <c r="J11" s="62" t="s">
        <v>9</v>
      </c>
      <c r="K11" s="62" t="s">
        <v>10</v>
      </c>
      <c r="L11" s="62" t="s">
        <v>11</v>
      </c>
      <c r="M11" s="62" t="s">
        <v>13</v>
      </c>
      <c r="N11" s="62" t="s">
        <v>14</v>
      </c>
      <c r="Q11" s="48">
        <f>Classement!U12</f>
        <v>9</v>
      </c>
      <c r="R11" s="49" t="str">
        <f>Classement!V12</f>
        <v>Elan Sportif</v>
      </c>
      <c r="S11" s="50">
        <f>Classement!W12</f>
        <v>49</v>
      </c>
      <c r="T11" s="50">
        <f>Classement!X12</f>
        <v>22</v>
      </c>
      <c r="U11" s="50">
        <f>Classement!Y12</f>
        <v>7</v>
      </c>
      <c r="V11" s="50">
        <f>Classement!Z12</f>
        <v>6</v>
      </c>
      <c r="W11" s="50">
        <f>Classement!AA12</f>
        <v>9</v>
      </c>
      <c r="X11" s="50">
        <f>Classement!AB12</f>
        <v>43</v>
      </c>
      <c r="Y11" s="50">
        <f>Classement!AC12</f>
        <v>41</v>
      </c>
      <c r="Z11" s="51">
        <f>Classement!AD12</f>
        <v>2</v>
      </c>
      <c r="AB11" s="62">
        <v>5</v>
      </c>
      <c r="AC11" s="62">
        <f t="shared" si="9"/>
        <v>11</v>
      </c>
      <c r="AD11" s="62">
        <f t="shared" si="10"/>
        <v>5</v>
      </c>
      <c r="AE11" s="40">
        <f>IF(ISERROR(HLOOKUP(AE$2,Calendrier!$B10:$M$14,$AB11,FALSE))=TRUE,"",Calendrier!$A10)</f>
      </c>
      <c r="AF11" s="41">
        <f>IF(ISERROR(HLOOKUP(AE$2,Calendrier!$B10:$M$14,$AB11,FALSE))=TRUE,"",HLOOKUP(AE$2,Calendrier!$B10:$M$14,$AB11,FALSE))</f>
      </c>
      <c r="AG11" s="62"/>
      <c r="AJ11" s="41"/>
    </row>
    <row r="12" spans="1:36" ht="18" customHeight="1" thickBot="1">
      <c r="A12" s="42" t="str">
        <f aca="true" t="shared" si="11" ref="A12:A17">D3</f>
        <v>Saint Priest Taurion</v>
      </c>
      <c r="B12" s="61">
        <v>6</v>
      </c>
      <c r="C12" s="61">
        <v>0</v>
      </c>
      <c r="D12" s="43" t="str">
        <f aca="true" t="shared" si="12" ref="D12:D17">A3</f>
        <v>Limoges Lafarge 2</v>
      </c>
      <c r="F12" s="63">
        <f aca="true" t="shared" si="13" ref="F12:F17">IF(B12="",0,IF(C12="",0,1))</f>
        <v>1</v>
      </c>
      <c r="G12" s="63">
        <f aca="true" t="shared" si="14" ref="G12:G17">IF($F12=1,IF($B12&gt;$C12,1,0),0)</f>
        <v>1</v>
      </c>
      <c r="H12" s="63">
        <f aca="true" t="shared" si="15" ref="H12:H17">IF($F12=1,IF($C12&gt;$B12,1,0),0)</f>
        <v>0</v>
      </c>
      <c r="I12" s="63">
        <f aca="true" t="shared" si="16" ref="I12:J17">IF($F12=1,IF($B12=$C12,1,0),0)</f>
        <v>0</v>
      </c>
      <c r="J12" s="63">
        <f t="shared" si="16"/>
        <v>0</v>
      </c>
      <c r="K12" s="63">
        <f aca="true" t="shared" si="17" ref="K12:K17">IF($F12=1,IF($B12&lt;$C12,1,0),0)</f>
        <v>0</v>
      </c>
      <c r="L12" s="63">
        <f aca="true" t="shared" si="18" ref="L12:L17">IF($F12=1,IF($B12&gt;$C12,1,0),0)</f>
        <v>1</v>
      </c>
      <c r="M12" s="62">
        <f aca="true" t="shared" si="19" ref="M12:N17">B12</f>
        <v>6</v>
      </c>
      <c r="N12" s="62">
        <f t="shared" si="19"/>
        <v>0</v>
      </c>
      <c r="Q12" s="44">
        <f>Classement!U13</f>
        <v>10</v>
      </c>
      <c r="R12" s="45" t="str">
        <f>Classement!V13</f>
        <v>Limoges Lafarge 2</v>
      </c>
      <c r="S12" s="46">
        <f>Classement!W13</f>
        <v>44</v>
      </c>
      <c r="T12" s="46">
        <f>Classement!X13</f>
        <v>22</v>
      </c>
      <c r="U12" s="46">
        <f>Classement!Y13</f>
        <v>6</v>
      </c>
      <c r="V12" s="46">
        <f>Classement!Z13</f>
        <v>4</v>
      </c>
      <c r="W12" s="46">
        <f>Classement!AA13</f>
        <v>12</v>
      </c>
      <c r="X12" s="46">
        <f>Classement!AB13</f>
        <v>28</v>
      </c>
      <c r="Y12" s="46">
        <f>Classement!AC13</f>
        <v>53</v>
      </c>
      <c r="Z12" s="47">
        <f>Classement!AD13</f>
        <v>-25</v>
      </c>
      <c r="AB12" s="62">
        <v>4</v>
      </c>
      <c r="AC12" s="62">
        <f t="shared" si="9"/>
        <v>5</v>
      </c>
      <c r="AD12" s="62">
        <f t="shared" si="10"/>
        <v>400</v>
      </c>
      <c r="AE12" s="40" t="str">
        <f>IF(ISERROR(HLOOKUP(AE$2,Calendrier!$B11:$M$14,$AB12,FALSE))=TRUE,"",Calendrier!$A11)</f>
        <v>Eymoutiers</v>
      </c>
      <c r="AF12" s="41" t="str">
        <f>IF(ISERROR(HLOOKUP(AE$2,Calendrier!$B11:$M$14,$AB12,FALSE))=TRUE,"",HLOOKUP(AE$2,Calendrier!$B11:$M$14,$AB12,FALSE))</f>
        <v>Nexon</v>
      </c>
      <c r="AG12" s="62"/>
      <c r="AJ12" s="41"/>
    </row>
    <row r="13" spans="1:36" ht="18" customHeight="1" thickBot="1">
      <c r="A13" s="42" t="str">
        <f t="shared" si="11"/>
        <v>AFP Limoges</v>
      </c>
      <c r="B13" s="61">
        <v>2</v>
      </c>
      <c r="C13" s="61">
        <v>3</v>
      </c>
      <c r="D13" s="43" t="str">
        <f t="shared" si="12"/>
        <v>Flavignac</v>
      </c>
      <c r="F13" s="63">
        <f t="shared" si="13"/>
        <v>1</v>
      </c>
      <c r="G13" s="63">
        <f t="shared" si="14"/>
        <v>0</v>
      </c>
      <c r="H13" s="63">
        <f t="shared" si="15"/>
        <v>1</v>
      </c>
      <c r="I13" s="63">
        <f t="shared" si="16"/>
        <v>0</v>
      </c>
      <c r="J13" s="63">
        <f t="shared" si="16"/>
        <v>0</v>
      </c>
      <c r="K13" s="63">
        <f t="shared" si="17"/>
        <v>1</v>
      </c>
      <c r="L13" s="63">
        <f t="shared" si="18"/>
        <v>0</v>
      </c>
      <c r="M13" s="62">
        <f t="shared" si="19"/>
        <v>2</v>
      </c>
      <c r="N13" s="62">
        <f t="shared" si="19"/>
        <v>3</v>
      </c>
      <c r="Q13" s="48">
        <f>Classement!U14</f>
        <v>11</v>
      </c>
      <c r="R13" s="49" t="str">
        <f>Classement!V14</f>
        <v>Saint Léonard 2</v>
      </c>
      <c r="S13" s="50">
        <f>Classement!W14</f>
        <v>42</v>
      </c>
      <c r="T13" s="50">
        <f>Classement!X14</f>
        <v>22</v>
      </c>
      <c r="U13" s="50">
        <f>Classement!Y14</f>
        <v>4</v>
      </c>
      <c r="V13" s="50">
        <f>Classement!Z14</f>
        <v>8</v>
      </c>
      <c r="W13" s="50">
        <f>Classement!AA14</f>
        <v>10</v>
      </c>
      <c r="X13" s="50">
        <f>Classement!AB14</f>
        <v>24</v>
      </c>
      <c r="Y13" s="50">
        <f>Classement!AC14</f>
        <v>35</v>
      </c>
      <c r="Z13" s="51">
        <f>Classement!AD14</f>
        <v>-11</v>
      </c>
      <c r="AB13" s="62">
        <v>3</v>
      </c>
      <c r="AC13" s="62">
        <f t="shared" si="9"/>
        <v>6</v>
      </c>
      <c r="AD13" s="62">
        <f t="shared" si="10"/>
        <v>300</v>
      </c>
      <c r="AE13" s="40" t="str">
        <f>IF(ISERROR(HLOOKUP(AE$2,Calendrier!$B12:$M$14,$AB13,FALSE))=TRUE,"",Calendrier!$A12)</f>
        <v>Elan Sportif</v>
      </c>
      <c r="AF13" s="41" t="str">
        <f>IF(ISERROR(HLOOKUP(AE$2,Calendrier!$B12:$M$14,$AB13,FALSE))=TRUE,"",HLOOKUP(AE$2,Calendrier!$B12:$M$14,$AB13,FALSE))</f>
        <v>Saint Hilaire les Places</v>
      </c>
      <c r="AJ13" s="41"/>
    </row>
    <row r="14" spans="1:36" ht="18" customHeight="1" thickBot="1">
      <c r="A14" s="42" t="str">
        <f t="shared" si="11"/>
        <v>Pierre Buffière 2</v>
      </c>
      <c r="B14" s="61">
        <v>2</v>
      </c>
      <c r="C14" s="61">
        <v>2</v>
      </c>
      <c r="D14" s="43" t="str">
        <f t="shared" si="12"/>
        <v>Oradour sur Vayres</v>
      </c>
      <c r="F14" s="63">
        <f t="shared" si="13"/>
        <v>1</v>
      </c>
      <c r="G14" s="63">
        <f t="shared" si="14"/>
        <v>0</v>
      </c>
      <c r="H14" s="63">
        <f t="shared" si="15"/>
        <v>0</v>
      </c>
      <c r="I14" s="63">
        <f t="shared" si="16"/>
        <v>1</v>
      </c>
      <c r="J14" s="63">
        <f t="shared" si="16"/>
        <v>1</v>
      </c>
      <c r="K14" s="63">
        <f t="shared" si="17"/>
        <v>0</v>
      </c>
      <c r="L14" s="63">
        <f t="shared" si="18"/>
        <v>0</v>
      </c>
      <c r="M14" s="62">
        <f t="shared" si="19"/>
        <v>2</v>
      </c>
      <c r="N14" s="62">
        <f t="shared" si="19"/>
        <v>2</v>
      </c>
      <c r="Q14" s="64">
        <f>Classement!U15</f>
        <v>12</v>
      </c>
      <c r="R14" s="65" t="str">
        <f>Classement!V15</f>
        <v>Saint Hilaire les Places</v>
      </c>
      <c r="S14" s="66">
        <f>Classement!W15</f>
        <v>37</v>
      </c>
      <c r="T14" s="66">
        <f>Classement!X15</f>
        <v>22</v>
      </c>
      <c r="U14" s="66">
        <f>Classement!Y15</f>
        <v>3</v>
      </c>
      <c r="V14" s="66">
        <f>Classement!Z15</f>
        <v>6</v>
      </c>
      <c r="W14" s="66">
        <f>Classement!AA15</f>
        <v>13</v>
      </c>
      <c r="X14" s="66">
        <f>Classement!AB15</f>
        <v>39</v>
      </c>
      <c r="Y14" s="66">
        <f>Classement!AC15</f>
        <v>68</v>
      </c>
      <c r="Z14" s="67">
        <f>Classement!AD15</f>
        <v>-29</v>
      </c>
      <c r="AB14" s="62">
        <v>2</v>
      </c>
      <c r="AC14" s="62">
        <f t="shared" si="9"/>
        <v>12</v>
      </c>
      <c r="AD14" s="62">
        <f t="shared" si="10"/>
        <v>2</v>
      </c>
      <c r="AE14" s="40">
        <f>IF(ISERROR(HLOOKUP(AE$2,Calendrier!$B13:$M$14,$AB14,FALSE))=TRUE,"",Calendrier!$A13)</f>
      </c>
      <c r="AF14" s="41">
        <f>IF(ISERROR(HLOOKUP(AE$2,Calendrier!$B13:$M$14,$AB14,FALSE))=TRUE,"",HLOOKUP(AE$2,Calendrier!$B13:$M$14,$AB14,FALSE))</f>
      </c>
      <c r="AJ14" s="41"/>
    </row>
    <row r="15" spans="1:36" ht="18" customHeight="1" thickBot="1">
      <c r="A15" s="42" t="str">
        <f t="shared" si="11"/>
        <v>Boisseuil</v>
      </c>
      <c r="B15" s="61">
        <v>1</v>
      </c>
      <c r="C15" s="61">
        <v>1</v>
      </c>
      <c r="D15" s="43" t="str">
        <f t="shared" si="12"/>
        <v>Saint Léonard 2</v>
      </c>
      <c r="F15" s="63">
        <f t="shared" si="13"/>
        <v>1</v>
      </c>
      <c r="G15" s="63">
        <f t="shared" si="14"/>
        <v>0</v>
      </c>
      <c r="H15" s="63">
        <f t="shared" si="15"/>
        <v>0</v>
      </c>
      <c r="I15" s="63">
        <f t="shared" si="16"/>
        <v>1</v>
      </c>
      <c r="J15" s="63">
        <f t="shared" si="16"/>
        <v>1</v>
      </c>
      <c r="K15" s="63">
        <f t="shared" si="17"/>
        <v>0</v>
      </c>
      <c r="L15" s="63">
        <f t="shared" si="18"/>
        <v>0</v>
      </c>
      <c r="M15" s="62">
        <f t="shared" si="19"/>
        <v>1</v>
      </c>
      <c r="N15" s="62">
        <f t="shared" si="19"/>
        <v>1</v>
      </c>
      <c r="AJ15" s="41"/>
    </row>
    <row r="16" spans="1:36" ht="18" customHeight="1" thickBot="1">
      <c r="A16" s="42" t="str">
        <f t="shared" si="11"/>
        <v>Nexon</v>
      </c>
      <c r="B16" s="61">
        <v>0</v>
      </c>
      <c r="C16" s="61">
        <v>2</v>
      </c>
      <c r="D16" s="43" t="str">
        <f t="shared" si="12"/>
        <v>Eymoutiers</v>
      </c>
      <c r="F16" s="63">
        <f t="shared" si="13"/>
        <v>1</v>
      </c>
      <c r="G16" s="63">
        <f t="shared" si="14"/>
        <v>0</v>
      </c>
      <c r="H16" s="63">
        <f t="shared" si="15"/>
        <v>1</v>
      </c>
      <c r="I16" s="63">
        <f t="shared" si="16"/>
        <v>0</v>
      </c>
      <c r="J16" s="63">
        <f t="shared" si="16"/>
        <v>0</v>
      </c>
      <c r="K16" s="63">
        <f t="shared" si="17"/>
        <v>1</v>
      </c>
      <c r="L16" s="63">
        <f t="shared" si="18"/>
        <v>0</v>
      </c>
      <c r="M16" s="62">
        <f t="shared" si="19"/>
        <v>0</v>
      </c>
      <c r="N16" s="62">
        <f t="shared" si="19"/>
        <v>2</v>
      </c>
      <c r="AJ16" s="41"/>
    </row>
    <row r="17" spans="1:36" ht="18" customHeight="1" thickBot="1">
      <c r="A17" s="42" t="str">
        <f t="shared" si="11"/>
        <v>Saint Hilaire les Places</v>
      </c>
      <c r="B17" s="61">
        <v>2</v>
      </c>
      <c r="C17" s="61">
        <v>7</v>
      </c>
      <c r="D17" s="43" t="str">
        <f t="shared" si="12"/>
        <v>Elan Sportif</v>
      </c>
      <c r="F17" s="63">
        <f t="shared" si="13"/>
        <v>1</v>
      </c>
      <c r="G17" s="63">
        <f t="shared" si="14"/>
        <v>0</v>
      </c>
      <c r="H17" s="63">
        <f t="shared" si="15"/>
        <v>1</v>
      </c>
      <c r="I17" s="63">
        <f t="shared" si="16"/>
        <v>0</v>
      </c>
      <c r="J17" s="63">
        <f t="shared" si="16"/>
        <v>0</v>
      </c>
      <c r="K17" s="63">
        <f t="shared" si="17"/>
        <v>1</v>
      </c>
      <c r="L17" s="63">
        <f t="shared" si="18"/>
        <v>0</v>
      </c>
      <c r="M17" s="62">
        <f t="shared" si="19"/>
        <v>2</v>
      </c>
      <c r="N17" s="62">
        <f t="shared" si="19"/>
        <v>7</v>
      </c>
      <c r="AJ17" s="41"/>
    </row>
    <row r="18" spans="1:36" ht="18" customHeight="1">
      <c r="A18" s="60"/>
      <c r="B18" s="115" t="str">
        <f>IF(SUM(B12:C17)=0,"",CONCATENATE(SUM(B12:C17)," Buts"))</f>
        <v>28 Buts</v>
      </c>
      <c r="C18" s="115"/>
      <c r="D18" s="60"/>
      <c r="AJ18" s="41"/>
    </row>
    <row r="19" ht="19.5">
      <c r="AJ19" s="41"/>
    </row>
    <row r="20" ht="19.5">
      <c r="AJ20" s="41"/>
    </row>
    <row r="21" ht="19.5">
      <c r="AJ21" s="41"/>
    </row>
    <row r="22" ht="19.5">
      <c r="AJ22" s="41"/>
    </row>
    <row r="23" ht="19.5">
      <c r="AJ23" s="41"/>
    </row>
  </sheetData>
  <sheetProtection password="CB07" sheet="1" objects="1" scenarios="1"/>
  <mergeCells count="4">
    <mergeCell ref="B9:C9"/>
    <mergeCell ref="B18:C18"/>
    <mergeCell ref="A1:D1"/>
    <mergeCell ref="Q1:Z1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FOOT 2002-2003</dc:title>
  <dc:subject/>
  <dc:creator>RS</dc:creator>
  <cp:keywords>foot ligue france</cp:keywords>
  <dc:description/>
  <cp:lastModifiedBy> </cp:lastModifiedBy>
  <cp:lastPrinted>2003-01-15T18:03:43Z</cp:lastPrinted>
  <dcterms:created xsi:type="dcterms:W3CDTF">2002-06-30T18:12:54Z</dcterms:created>
  <dcterms:modified xsi:type="dcterms:W3CDTF">2008-05-21T16:48:19Z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